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035" windowHeight="11760"/>
  </bookViews>
  <sheets>
    <sheet name="About This Workbook" sheetId="3" r:id="rId1"/>
    <sheet name="Weibayes Data Input" sheetId="2" r:id="rId2"/>
    <sheet name="Results" sheetId="1" r:id="rId3"/>
  </sheets>
  <definedNames>
    <definedName name="Life_Units">'Weibayes Data Input'!$M$12:$M$15</definedName>
  </definedNames>
  <calcPr calcId="145621"/>
</workbook>
</file>

<file path=xl/calcChain.xml><?xml version="1.0" encoding="utf-8"?>
<calcChain xmlns="http://schemas.openxmlformats.org/spreadsheetml/2006/main">
  <c r="H41" i="2" l="1"/>
  <c r="D13" i="2"/>
  <c r="J7" i="1"/>
  <c r="I7" i="1"/>
  <c r="H7" i="1"/>
  <c r="I12" i="1" s="1"/>
  <c r="G7" i="1"/>
  <c r="D7" i="1"/>
  <c r="F6" i="1"/>
  <c r="D14" i="2"/>
  <c r="H36" i="2"/>
  <c r="H29" i="2"/>
  <c r="M19" i="2"/>
  <c r="M18" i="2"/>
  <c r="C7" i="1"/>
  <c r="E14" i="2"/>
  <c r="C15" i="2"/>
  <c r="C16" i="2" s="1"/>
  <c r="E15" i="2"/>
  <c r="F12" i="1"/>
  <c r="E7" i="1"/>
  <c r="D13" i="1"/>
  <c r="D14" i="1"/>
  <c r="H43" i="2"/>
  <c r="F7" i="1" s="1"/>
  <c r="D15" i="1"/>
  <c r="D16" i="1" s="1"/>
  <c r="D17" i="1" s="1"/>
  <c r="H14" i="1"/>
  <c r="I14" i="1" s="1"/>
  <c r="H15" i="1"/>
  <c r="I15" i="1"/>
  <c r="D18" i="1" l="1"/>
  <c r="H17" i="1"/>
  <c r="I17" i="1" s="1"/>
  <c r="E13" i="1"/>
  <c r="E15" i="1"/>
  <c r="H16" i="1"/>
  <c r="I16" i="1" s="1"/>
  <c r="E18" i="1"/>
  <c r="C17" i="2"/>
  <c r="D16" i="2"/>
  <c r="E17" i="1"/>
  <c r="E16" i="1"/>
  <c r="H13" i="1"/>
  <c r="I13" i="1" s="1"/>
  <c r="G12" i="1"/>
  <c r="E12" i="1"/>
  <c r="E16" i="2"/>
  <c r="E14" i="1"/>
  <c r="H12" i="1"/>
  <c r="D15" i="2"/>
  <c r="F14" i="1" l="1"/>
  <c r="G14" i="1"/>
  <c r="F17" i="1"/>
  <c r="G17" i="1"/>
  <c r="F15" i="1"/>
  <c r="G15" i="1"/>
  <c r="G16" i="1"/>
  <c r="F16" i="1"/>
  <c r="G13" i="1"/>
  <c r="F13" i="1"/>
  <c r="F18" i="1"/>
  <c r="G18" i="1"/>
  <c r="C18" i="2"/>
  <c r="D17" i="2"/>
  <c r="E17" i="2"/>
  <c r="D19" i="1"/>
  <c r="H18" i="1"/>
  <c r="I18" i="1" s="1"/>
  <c r="E18" i="2" l="1"/>
  <c r="D18" i="2"/>
  <c r="C19" i="2"/>
  <c r="D20" i="1"/>
  <c r="E19" i="1"/>
  <c r="H19" i="1"/>
  <c r="I19" i="1" s="1"/>
  <c r="F19" i="1" l="1"/>
  <c r="G19" i="1"/>
  <c r="D21" i="1"/>
  <c r="E20" i="1"/>
  <c r="H20" i="1"/>
  <c r="I20" i="1" s="1"/>
  <c r="D19" i="2"/>
  <c r="E19" i="2"/>
  <c r="C20" i="2"/>
  <c r="D22" i="1" l="1"/>
  <c r="E21" i="1"/>
  <c r="H21" i="1"/>
  <c r="I21" i="1" s="1"/>
  <c r="E20" i="2"/>
  <c r="C21" i="2"/>
  <c r="D20" i="2"/>
  <c r="F20" i="1"/>
  <c r="G20" i="1"/>
  <c r="G21" i="1" l="1"/>
  <c r="F21" i="1"/>
  <c r="E21" i="2"/>
  <c r="C22" i="2"/>
  <c r="D21" i="2"/>
  <c r="D23" i="1"/>
  <c r="E22" i="1"/>
  <c r="H22" i="1"/>
  <c r="I22" i="1" s="1"/>
  <c r="G22" i="1" l="1"/>
  <c r="F22" i="1"/>
  <c r="E22" i="2"/>
  <c r="C23" i="2"/>
  <c r="D22" i="2"/>
  <c r="D24" i="1"/>
  <c r="H23" i="1"/>
  <c r="I23" i="1" s="1"/>
  <c r="E23" i="1"/>
  <c r="D25" i="1" l="1"/>
  <c r="H24" i="1"/>
  <c r="I24" i="1" s="1"/>
  <c r="E24" i="1"/>
  <c r="G23" i="1"/>
  <c r="F23" i="1"/>
  <c r="E23" i="2"/>
  <c r="C24" i="2"/>
  <c r="D23" i="2"/>
  <c r="D24" i="2" l="1"/>
  <c r="E24" i="2"/>
  <c r="C25" i="2"/>
  <c r="D26" i="1"/>
  <c r="H25" i="1"/>
  <c r="I25" i="1" s="1"/>
  <c r="E25" i="1"/>
  <c r="F24" i="1"/>
  <c r="G24" i="1"/>
  <c r="F25" i="1" l="1"/>
  <c r="G25" i="1"/>
  <c r="D27" i="1"/>
  <c r="H26" i="1"/>
  <c r="I26" i="1" s="1"/>
  <c r="E26" i="1"/>
  <c r="C26" i="2"/>
  <c r="E25" i="2"/>
  <c r="D25" i="2"/>
  <c r="D28" i="1" l="1"/>
  <c r="E27" i="1"/>
  <c r="H27" i="1"/>
  <c r="I27" i="1" s="1"/>
  <c r="E26" i="2"/>
  <c r="C27" i="2"/>
  <c r="D26" i="2"/>
  <c r="F26" i="1"/>
  <c r="G26" i="1"/>
  <c r="E27" i="2" l="1"/>
  <c r="D27" i="2"/>
  <c r="C28" i="2"/>
  <c r="D29" i="1"/>
  <c r="E28" i="1"/>
  <c r="H28" i="1"/>
  <c r="I28" i="1" s="1"/>
  <c r="F27" i="1"/>
  <c r="G27" i="1"/>
  <c r="F28" i="1" l="1"/>
  <c r="G28" i="1"/>
  <c r="D30" i="1"/>
  <c r="E29" i="1"/>
  <c r="H29" i="1"/>
  <c r="I29" i="1" s="1"/>
  <c r="D28" i="2"/>
  <c r="E28" i="2"/>
  <c r="C29" i="2"/>
  <c r="E29" i="2" l="1"/>
  <c r="C30" i="2"/>
  <c r="D29" i="2"/>
  <c r="G29" i="1"/>
  <c r="F29" i="1"/>
  <c r="D31" i="1"/>
  <c r="H30" i="1"/>
  <c r="I30" i="1" s="1"/>
  <c r="E30" i="1"/>
  <c r="E30" i="2" l="1"/>
  <c r="D30" i="2"/>
  <c r="C31" i="2"/>
  <c r="F30" i="1"/>
  <c r="G30" i="1"/>
  <c r="D32" i="1"/>
  <c r="H31" i="1"/>
  <c r="I31" i="1" s="1"/>
  <c r="E31" i="1"/>
  <c r="F31" i="1" l="1"/>
  <c r="G31" i="1"/>
  <c r="C32" i="2"/>
  <c r="D31" i="2"/>
  <c r="E31" i="2"/>
  <c r="H32" i="1"/>
  <c r="I32" i="1" s="1"/>
  <c r="D33" i="1"/>
  <c r="E32" i="1"/>
  <c r="G32" i="1" l="1"/>
  <c r="F32" i="1"/>
  <c r="D34" i="1"/>
  <c r="H33" i="1"/>
  <c r="I33" i="1" s="1"/>
  <c r="E33" i="1"/>
  <c r="C33" i="2"/>
  <c r="E32" i="2"/>
  <c r="D32" i="2"/>
  <c r="C34" i="2" l="1"/>
  <c r="D33" i="2"/>
  <c r="E33" i="2"/>
  <c r="F33" i="1"/>
  <c r="G33" i="1"/>
  <c r="D35" i="1"/>
  <c r="H34" i="1"/>
  <c r="I34" i="1" s="1"/>
  <c r="E34" i="1"/>
  <c r="F34" i="1" l="1"/>
  <c r="G34" i="1"/>
  <c r="D36" i="1"/>
  <c r="E35" i="1"/>
  <c r="H35" i="1"/>
  <c r="I35" i="1" s="1"/>
  <c r="E34" i="2"/>
  <c r="C35" i="2"/>
  <c r="D34" i="2"/>
  <c r="F35" i="1" l="1"/>
  <c r="G35" i="1"/>
  <c r="C36" i="2"/>
  <c r="D35" i="2"/>
  <c r="E35" i="2"/>
  <c r="D37" i="1"/>
  <c r="E36" i="1"/>
  <c r="H36" i="1"/>
  <c r="I36" i="1" s="1"/>
  <c r="D38" i="1" l="1"/>
  <c r="E37" i="1"/>
  <c r="H37" i="1"/>
  <c r="I37" i="1" s="1"/>
  <c r="F36" i="1"/>
  <c r="G36" i="1"/>
  <c r="C37" i="2"/>
  <c r="E36" i="2"/>
  <c r="D36" i="2"/>
  <c r="D39" i="1" l="1"/>
  <c r="E38" i="1"/>
  <c r="H38" i="1"/>
  <c r="I38" i="1" s="1"/>
  <c r="E37" i="2"/>
  <c r="D37" i="2"/>
  <c r="C38" i="2"/>
  <c r="F37" i="1"/>
  <c r="G37" i="1"/>
  <c r="E39" i="1" l="1"/>
  <c r="D40" i="1"/>
  <c r="H39" i="1"/>
  <c r="I39" i="1" s="1"/>
  <c r="D38" i="2"/>
  <c r="C39" i="2"/>
  <c r="E38" i="2"/>
  <c r="G38" i="1"/>
  <c r="F38" i="1"/>
  <c r="D39" i="2" l="1"/>
  <c r="C40" i="2"/>
  <c r="E39" i="2"/>
  <c r="F39" i="1"/>
  <c r="G39" i="1"/>
  <c r="D41" i="1"/>
  <c r="E40" i="1"/>
  <c r="H40" i="1"/>
  <c r="I40" i="1" s="1"/>
  <c r="F40" i="1" l="1"/>
  <c r="G40" i="1"/>
  <c r="D42" i="1"/>
  <c r="H41" i="1"/>
  <c r="I41" i="1" s="1"/>
  <c r="E41" i="1"/>
  <c r="C41" i="2"/>
  <c r="D40" i="2"/>
  <c r="E40" i="2"/>
  <c r="G41" i="1" l="1"/>
  <c r="F41" i="1"/>
  <c r="D43" i="1"/>
  <c r="H42" i="1"/>
  <c r="I42" i="1" s="1"/>
  <c r="E42" i="1"/>
  <c r="D41" i="2"/>
  <c r="E41" i="2"/>
  <c r="C42" i="2"/>
  <c r="E42" i="2" l="1"/>
  <c r="D42" i="2"/>
  <c r="C43" i="2"/>
  <c r="D44" i="1"/>
  <c r="H43" i="1"/>
  <c r="I43" i="1" s="1"/>
  <c r="E43" i="1"/>
  <c r="F42" i="1"/>
  <c r="G42" i="1"/>
  <c r="D45" i="1" l="1"/>
  <c r="H44" i="1"/>
  <c r="I44" i="1" s="1"/>
  <c r="E44" i="1"/>
  <c r="E43" i="2"/>
  <c r="D43" i="2"/>
  <c r="G43" i="1"/>
  <c r="F43" i="1"/>
  <c r="D46" i="1" l="1"/>
  <c r="E45" i="1"/>
  <c r="H45" i="1"/>
  <c r="I45" i="1" s="1"/>
  <c r="F44" i="1"/>
  <c r="G44" i="1"/>
  <c r="D47" i="1" l="1"/>
  <c r="E46" i="1"/>
  <c r="H46" i="1"/>
  <c r="I46" i="1" s="1"/>
  <c r="F45" i="1"/>
  <c r="G45" i="1"/>
  <c r="E47" i="1" l="1"/>
  <c r="D48" i="1"/>
  <c r="H47" i="1"/>
  <c r="I47" i="1" s="1"/>
  <c r="F46" i="1"/>
  <c r="G46" i="1"/>
  <c r="D49" i="1" l="1"/>
  <c r="E48" i="1"/>
  <c r="H48" i="1"/>
  <c r="I48" i="1" s="1"/>
  <c r="G47" i="1"/>
  <c r="F47" i="1"/>
  <c r="F48" i="1" l="1"/>
  <c r="G48" i="1"/>
  <c r="D50" i="1"/>
  <c r="H49" i="1"/>
  <c r="I49" i="1" s="1"/>
  <c r="E49" i="1"/>
  <c r="D51" i="1" l="1"/>
  <c r="H50" i="1"/>
  <c r="I50" i="1" s="1"/>
  <c r="E50" i="1"/>
  <c r="F49" i="1"/>
  <c r="G49" i="1"/>
  <c r="F50" i="1" l="1"/>
  <c r="G50" i="1"/>
  <c r="D52" i="1"/>
  <c r="H51" i="1"/>
  <c r="I51" i="1" s="1"/>
  <c r="E51" i="1"/>
  <c r="D53" i="1" l="1"/>
  <c r="E52" i="1"/>
  <c r="H52" i="1"/>
  <c r="I52" i="1" s="1"/>
  <c r="G51" i="1"/>
  <c r="F51" i="1"/>
  <c r="F52" i="1" l="1"/>
  <c r="G52" i="1"/>
  <c r="H53" i="1"/>
  <c r="I53" i="1" s="1"/>
  <c r="E53" i="1"/>
  <c r="F53" i="1" l="1"/>
  <c r="G53" i="1"/>
</calcChain>
</file>

<file path=xl/sharedStrings.xml><?xml version="1.0" encoding="utf-8"?>
<sst xmlns="http://schemas.openxmlformats.org/spreadsheetml/2006/main" count="35" uniqueCount="31">
  <si>
    <t>Life Units</t>
  </si>
  <si>
    <t>Estimated Ave Cost of One Repair ($)</t>
  </si>
  <si>
    <t>Cycles</t>
  </si>
  <si>
    <t>Hours</t>
  </si>
  <si>
    <t>Miles</t>
  </si>
  <si>
    <t>Design Life Requirement</t>
  </si>
  <si>
    <t>Required Reliability at Design Life</t>
  </si>
  <si>
    <t>Sample Size
(N)</t>
  </si>
  <si>
    <t>Design Life Units</t>
  </si>
  <si>
    <t>Input Sample Size to be Used for Analysis</t>
  </si>
  <si>
    <t>Sample Size, N</t>
  </si>
  <si>
    <t>Estimated Ave. Cost of One Repair ($)</t>
  </si>
  <si>
    <t>Inputs from Weibayes Data Input Sheet</t>
  </si>
  <si>
    <t>Total Number of Fielded Units</t>
  </si>
  <si>
    <t>Assumed Beta Value</t>
  </si>
  <si>
    <t>"True"
Beta Value</t>
  </si>
  <si>
    <t>Assumed
Beta 1
Value</t>
  </si>
  <si>
    <t>Assumed
Beta 2
Value</t>
  </si>
  <si>
    <t>Select Assumed Beta Value for Analysis</t>
  </si>
  <si>
    <t>Suggested Minimum Sample Size for Analysis</t>
  </si>
  <si>
    <t>Suggested Assumed Beta Value for Analysis</t>
  </si>
  <si>
    <t>Analysis of Weibayes Zero-Failure Test Plan Results &amp; Risk Impact Based on Assumed Beta Value</t>
  </si>
  <si>
    <t>About This Workbook</t>
  </si>
  <si>
    <t>How to Use This Workbook</t>
  </si>
  <si>
    <t>About the Reliability Information Analysis Center (RIAC)</t>
  </si>
  <si>
    <t xml:space="preserve">The Reliability Information Analysis Center (RIAC) is a US Department of Defense (DoD) Information Analysis Center sponsored by the Defense Technical Information Center.  The RIAC is operated by a team of Wyle Laboratories (Prime Contractor), Quanterion Solutions Incorporated (Core Operations), the University of Maryland Center for Risk and Reliability, the Pennsylvania State University Applied Research Laboratory (ARL) and the State University of New York Institute of Technology (SUNYIT).
Neither the United States Government nor the Wyle Laboratories contract team warrant the accuracy of the information and data contained herein.  The user is further cautioned that the data contained herein may not be used in lieu of other contractually cited references and specifications.
</t>
  </si>
  <si>
    <t>Weibayes Zero-Failure Inputs and Test Duration Calculator</t>
  </si>
  <si>
    <t>Output Results and Risk Impact from Weibayes Zero-Failure Test Plan</t>
  </si>
  <si>
    <r>
      <t>Select the '</t>
    </r>
    <r>
      <rPr>
        <b/>
        <sz val="10"/>
        <rFont val="Arial"/>
        <family val="2"/>
      </rPr>
      <t>Weibayes Data Input'</t>
    </r>
    <r>
      <rPr>
        <sz val="10"/>
        <rFont val="Arial"/>
        <family val="2"/>
      </rPr>
      <t xml:space="preserve"> Tab and input the following data elements: (1) the Design Life Requirement and the life units of that requirement (select from hours, cycles or miles), (2) the Required Reliability at the Design Life Requirement, (3) the Estimated Average Cost of One Repair (in dollars), (4) the Total Number of Units in the Field, (5) an Assumed Beta 1 Value and (6) an Assumed Beta 2 Value.  These inputs are used to generate a table of potential Weibayes test durations per sample as a function of sample size and based on your inputs for Items 1 through 6.  The only purpose for entering two assumed beta values is to provide visibility into the impact of the beta value on the calculated Weibayes zero-failure test durations per sample at a fixed sample size.
Once the Weibayes Test Plan Table is reviewed, the User will need to input (7) the Sample Size to be used for the analysis and (8) the assumed beta value upon which the analysis is to be based.  Note that the Workbook suggests a value for each.  The Sample Size suggestion is based on the intersection of the "assumed" and "true" value of beta at the B</t>
    </r>
    <r>
      <rPr>
        <vertAlign val="subscript"/>
        <sz val="10"/>
        <rFont val="Arial"/>
        <family val="2"/>
      </rPr>
      <t>y</t>
    </r>
    <r>
      <rPr>
        <sz val="10"/>
        <rFont val="Arial"/>
        <family val="2"/>
      </rPr>
      <t xml:space="preserve"> life value (e.g., R = 0.90 represents the B</t>
    </r>
    <r>
      <rPr>
        <vertAlign val="subscript"/>
        <sz val="10"/>
        <rFont val="Arial"/>
        <family val="2"/>
      </rPr>
      <t>10</t>
    </r>
    <r>
      <rPr>
        <sz val="10"/>
        <rFont val="Arial"/>
        <family val="2"/>
      </rPr>
      <t xml:space="preserve"> life), as described in our RAMS paper/presentation.  The Assumed Beta Value suggestion represents the lower of the values of the two Assumed Beta values input as (5) and (6).  This suggestion is based on a more conservative approach to risk, as there will be less negative risk impact if the "true" beta value is different than the assumed risk.  The Weibayes Zero-Failure Test Duration per sample is automatically calculated based on user inputs for (7) and (8).
The '</t>
    </r>
    <r>
      <rPr>
        <b/>
        <sz val="10"/>
        <rFont val="Arial"/>
        <family val="2"/>
      </rPr>
      <t>Results</t>
    </r>
    <r>
      <rPr>
        <sz val="10"/>
        <rFont val="Arial"/>
        <family val="2"/>
      </rPr>
      <t>' Tab provides a tabular and graphical representation of the Weibayes analysis results based on all user inputs.  Step-function calculations of "true" beta values around the user-input "assumed" beta value are performed to generate three useful sets of results: (A) the Design Life Requirement Error (i.e., the discrepancy between the Design Life you think you demonstrated and what you actually demonstrated), (B) the Change in the Expected Number of Failures (i.e., the discrepancy between the number of failures you think you'll be seeing based on your "assumed" beta and the number of additional, unanticipated failures that you may actually be seeing based on the "true" beta value) and (C) the Unanticipated Cost Impact (i.e., the Estimated Average Cost of One Failure, multiplied by the number of additional, unanticipated failures from result (B).
Based on these results, informed trade off decisions can be made regarding optimal combinations of design life requirements, sample sizes and test durations per sample for Weibayes zero-failure test plans in order to mitigate potential negative risk.</t>
    </r>
  </si>
  <si>
    <t>Weibayes Zero-Failure Test Plan and Risk Assessment Calculator</t>
  </si>
  <si>
    <r>
      <t>This MS Excel Workbook was developed as a supplementary tool in support of the paper/presentation entitled "</t>
    </r>
    <r>
      <rPr>
        <b/>
        <sz val="10"/>
        <rFont val="Arial"/>
        <family val="2"/>
      </rPr>
      <t>Weibayes Testing:  What is the Impact if Assumed Beta is Incorrect?</t>
    </r>
    <r>
      <rPr>
        <sz val="10"/>
        <rFont val="Arial"/>
        <family val="2"/>
      </rPr>
      <t xml:space="preserve">" by David Nicholls and Paul Lein of the Reliability Information Analysis Center (RIAC), and presented at the </t>
    </r>
    <r>
      <rPr>
        <i/>
        <sz val="10"/>
        <rFont val="Arial"/>
        <family val="2"/>
      </rPr>
      <t>2009 Annual Reliability and Maintainability Symposium</t>
    </r>
    <r>
      <rPr>
        <sz val="10"/>
        <rFont val="Arial"/>
        <family val="2"/>
      </rPr>
      <t xml:space="preserve">, 26-30 January 2009 in Fort Worth, TX.  The paper/presentation and this spreadsheet are limited in scope to Weibayes zero-failure and sudden-death test plans.  The Workbook is available for download at the RIAC website or by contacting the Authors by email.
All Weibayes analysis equations used within this Workbook are taken from "The New Weibull Handbook - 5th Edition" by Dr. Robert B Abernethy, </t>
    </r>
    <r>
      <rPr>
        <b/>
        <sz val="10"/>
        <rFont val="Arial"/>
        <family val="2"/>
      </rPr>
      <t>Copyright 1993, 1996, 1998, 2000, 2004 by Robert B. Abernethy.</t>
    </r>
    <r>
      <rPr>
        <sz val="10"/>
        <rFont val="Arial"/>
        <family val="2"/>
      </rPr>
      <t xml:space="preserve">  Copies of Dr. Abernethy's book may be purchased directly from the RIAC.  Questions pertaining specifically to Weibayes analysis, or to Weibull analysis in general, may be directed to Dr. Abernethy.  The RIAC also offers Dr. Abernethy's Weibull Analysis training course in open-course or on-site formats.  Visit the course outline on the RIAC website for more information.  The new world standard for Weibull Analysis, IEC 61649 Edition 2 -2008-2, released in August 2008, includes the Weibayes analysis methodology as described in "The New Weibull Handbook".  Dr. Abernethy served as the principal author on the IEC committee.
All other equations and mathematical derivations used in our paper and within this Workbook are based on the standard Weibull equation and basic algebra.
</t>
    </r>
    <r>
      <rPr>
        <b/>
        <sz val="10"/>
        <rFont val="Arial"/>
        <family val="2"/>
      </rPr>
      <t>This MS Excel Workbook is Copyright 2009 by Quanterion Solutions Incorporated.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</si>
</sst>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quot;$&quot;#,##0"/>
    <numFmt numFmtId="166" formatCode="0.0%"/>
  </numFmts>
  <fonts count="14" x14ac:knownFonts="1">
    <font>
      <sz val="10"/>
      <name val="Arial"/>
    </font>
    <font>
      <sz val="10"/>
      <name val="Arial"/>
    </font>
    <font>
      <sz val="8"/>
      <name val="Arial"/>
    </font>
    <font>
      <sz val="10"/>
      <name val="Arial"/>
      <family val="2"/>
    </font>
    <font>
      <b/>
      <sz val="10"/>
      <name val="Arial"/>
      <family val="2"/>
    </font>
    <font>
      <b/>
      <sz val="12"/>
      <name val="Arial"/>
      <family val="2"/>
    </font>
    <font>
      <b/>
      <sz val="14"/>
      <name val="Arial"/>
      <family val="2"/>
    </font>
    <font>
      <sz val="14"/>
      <name val="Arial"/>
      <family val="2"/>
    </font>
    <font>
      <i/>
      <sz val="10"/>
      <name val="Arial"/>
      <family val="2"/>
    </font>
    <font>
      <vertAlign val="subscript"/>
      <sz val="10"/>
      <name val="Arial"/>
      <family val="2"/>
    </font>
    <font>
      <u/>
      <sz val="10"/>
      <color theme="10"/>
      <name val="Arial"/>
    </font>
    <font>
      <b/>
      <sz val="10"/>
      <color theme="3"/>
      <name val="Arial"/>
      <family val="2"/>
    </font>
    <font>
      <u/>
      <sz val="10"/>
      <color theme="10"/>
      <name val="Arial"/>
      <family val="2"/>
    </font>
    <font>
      <b/>
      <i/>
      <u/>
      <sz val="20"/>
      <color theme="3"/>
      <name val="Arial"/>
      <family val="2"/>
    </font>
  </fonts>
  <fills count="11">
    <fill>
      <patternFill patternType="none"/>
    </fill>
    <fill>
      <patternFill patternType="gray125"/>
    </fill>
    <fill>
      <patternFill patternType="solid">
        <fgColor theme="6" tint="-0.24994659260841701"/>
        <bgColor indexed="64"/>
      </patternFill>
    </fill>
    <fill>
      <patternFill patternType="solid">
        <fgColor theme="3" tint="0.59996337778862885"/>
        <bgColor indexed="64"/>
      </patternFill>
    </fill>
    <fill>
      <patternFill patternType="solid">
        <fgColor theme="0"/>
        <bgColor indexed="64"/>
      </patternFill>
    </fill>
    <fill>
      <patternFill patternType="solid">
        <fgColor rgb="FF00B0F0"/>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8" tint="0.79998168889431442"/>
        <bgColor indexed="64"/>
      </patternFill>
    </fill>
  </fills>
  <borders count="50">
    <border>
      <left/>
      <right/>
      <top/>
      <bottom/>
      <diagonal/>
    </border>
    <border>
      <left style="double">
        <color indexed="64"/>
      </left>
      <right/>
      <top/>
      <bottom/>
      <diagonal/>
    </border>
    <border>
      <left/>
      <right style="double">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right/>
      <top style="dotted">
        <color indexed="64"/>
      </top>
      <bottom/>
      <diagonal/>
    </border>
    <border>
      <left/>
      <right/>
      <top style="dashed">
        <color indexed="64"/>
      </top>
      <bottom/>
      <diagonal/>
    </border>
    <border>
      <left/>
      <right/>
      <top/>
      <bottom style="dash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22">
    <xf numFmtId="0" fontId="0" fillId="0" borderId="0" xfId="0"/>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0" fillId="2" borderId="1" xfId="0" applyFill="1" applyBorder="1" applyAlignment="1">
      <alignment vertical="center" wrapText="1"/>
    </xf>
    <xf numFmtId="0" fontId="0" fillId="2" borderId="0" xfId="0" applyFill="1" applyBorder="1" applyAlignment="1">
      <alignment vertical="center" wrapText="1"/>
    </xf>
    <xf numFmtId="0" fontId="0" fillId="2" borderId="2" xfId="0" applyFill="1" applyBorder="1" applyAlignment="1">
      <alignment vertical="center" wrapText="1"/>
    </xf>
    <xf numFmtId="0" fontId="0" fillId="3" borderId="0" xfId="0" applyFill="1" applyAlignment="1" applyProtection="1">
      <alignment vertical="center" wrapText="1"/>
      <protection hidden="1"/>
    </xf>
    <xf numFmtId="3" fontId="4" fillId="4" borderId="3" xfId="0" applyNumberFormat="1"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2" fontId="4" fillId="4" borderId="3" xfId="0" applyNumberFormat="1" applyFont="1" applyFill="1" applyBorder="1" applyAlignment="1" applyProtection="1">
      <alignment horizontal="center" vertical="center" wrapText="1"/>
      <protection locked="0"/>
    </xf>
    <xf numFmtId="44" fontId="4" fillId="4" borderId="3" xfId="0" applyNumberFormat="1" applyFont="1" applyFill="1" applyBorder="1" applyAlignment="1" applyProtection="1">
      <alignment horizontal="right" vertical="center" wrapText="1" indent="2"/>
      <protection locked="0"/>
    </xf>
    <xf numFmtId="37" fontId="4" fillId="4" borderId="3" xfId="0" applyNumberFormat="1" applyFont="1" applyFill="1" applyBorder="1" applyAlignment="1" applyProtection="1">
      <alignment horizontal="right" vertical="center" wrapText="1" indent="2"/>
      <protection locked="0"/>
    </xf>
    <xf numFmtId="37" fontId="4" fillId="4" borderId="3" xfId="0" applyNumberFormat="1" applyFont="1" applyFill="1" applyBorder="1" applyAlignment="1" applyProtection="1">
      <alignment horizontal="center" vertical="center" wrapText="1"/>
      <protection locked="0"/>
    </xf>
    <xf numFmtId="39" fontId="4" fillId="4" borderId="3" xfId="0" applyNumberFormat="1" applyFont="1" applyFill="1" applyBorder="1" applyAlignment="1" applyProtection="1">
      <alignment horizontal="center" vertical="center" wrapText="1"/>
      <protection locked="0"/>
    </xf>
    <xf numFmtId="2" fontId="4" fillId="4" borderId="4" xfId="0" applyNumberFormat="1" applyFont="1" applyFill="1" applyBorder="1" applyAlignment="1" applyProtection="1">
      <alignment horizontal="center" vertical="center" wrapText="1"/>
      <protection locked="0"/>
    </xf>
    <xf numFmtId="0" fontId="4" fillId="5" borderId="0" xfId="0" applyFont="1" applyFill="1" applyAlignment="1">
      <alignment vertical="center" wrapText="1"/>
    </xf>
    <xf numFmtId="0" fontId="0" fillId="5" borderId="0" xfId="0" applyFill="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3" fontId="4" fillId="7" borderId="14" xfId="0" applyNumberFormat="1" applyFont="1" applyFill="1" applyBorder="1" applyAlignment="1">
      <alignment horizontal="center" vertical="center" wrapText="1"/>
    </xf>
    <xf numFmtId="3" fontId="4" fillId="7" borderId="15" xfId="0" applyNumberFormat="1" applyFont="1" applyFill="1" applyBorder="1" applyAlignment="1">
      <alignment horizontal="center" vertical="center" wrapText="1"/>
    </xf>
    <xf numFmtId="37" fontId="4" fillId="7" borderId="15"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164" fontId="4" fillId="7" borderId="16" xfId="0" applyNumberFormat="1" applyFont="1" applyFill="1" applyBorder="1" applyAlignment="1">
      <alignment horizontal="center" vertical="center" wrapText="1"/>
    </xf>
    <xf numFmtId="3" fontId="0" fillId="7" borderId="17" xfId="0" applyNumberFormat="1" applyFill="1" applyBorder="1" applyAlignment="1">
      <alignment horizontal="right" vertical="center" wrapText="1" indent="2"/>
    </xf>
    <xf numFmtId="165" fontId="0" fillId="7" borderId="18" xfId="0" applyNumberFormat="1" applyFill="1" applyBorder="1" applyAlignment="1">
      <alignment horizontal="right" vertical="center" wrapText="1" indent="1"/>
    </xf>
    <xf numFmtId="3" fontId="0" fillId="7" borderId="15" xfId="0" applyNumberFormat="1" applyFill="1" applyBorder="1" applyAlignment="1">
      <alignment horizontal="right" vertical="center" wrapText="1" indent="2"/>
    </xf>
    <xf numFmtId="165" fontId="0" fillId="7" borderId="16" xfId="0" applyNumberFormat="1" applyFill="1" applyBorder="1" applyAlignment="1">
      <alignment horizontal="right" vertical="center" wrapText="1" indent="1"/>
    </xf>
    <xf numFmtId="37" fontId="0" fillId="7" borderId="3" xfId="0" applyNumberFormat="1" applyFill="1" applyBorder="1" applyAlignment="1" applyProtection="1">
      <alignment horizontal="center" vertical="center" wrapText="1"/>
    </xf>
    <xf numFmtId="37" fontId="3" fillId="7" borderId="3" xfId="0" applyNumberFormat="1" applyFont="1" applyFill="1" applyBorder="1" applyAlignment="1" applyProtection="1">
      <alignment horizontal="center" vertical="center" wrapText="1"/>
    </xf>
    <xf numFmtId="37" fontId="0" fillId="2" borderId="0" xfId="0" applyNumberFormat="1" applyFill="1" applyBorder="1" applyAlignment="1" applyProtection="1">
      <alignment horizontal="center" vertical="center" wrapText="1"/>
    </xf>
    <xf numFmtId="0" fontId="0" fillId="3" borderId="0" xfId="0" applyFill="1" applyAlignment="1" applyProtection="1">
      <alignment vertical="center" wrapText="1"/>
    </xf>
    <xf numFmtId="0" fontId="0" fillId="2" borderId="5" xfId="0" applyFill="1" applyBorder="1" applyAlignment="1" applyProtection="1">
      <alignment vertical="center" wrapText="1"/>
    </xf>
    <xf numFmtId="0" fontId="0" fillId="2" borderId="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1" xfId="0" applyFill="1" applyBorder="1" applyAlignment="1" applyProtection="1">
      <alignment vertical="center" wrapText="1"/>
    </xf>
    <xf numFmtId="0" fontId="0" fillId="2" borderId="2" xfId="0" applyFill="1" applyBorder="1" applyAlignment="1" applyProtection="1">
      <alignment vertical="center" wrapText="1"/>
    </xf>
    <xf numFmtId="0" fontId="0" fillId="2" borderId="0" xfId="0" applyFill="1" applyBorder="1" applyAlignment="1" applyProtection="1">
      <alignment vertical="center" wrapText="1"/>
    </xf>
    <xf numFmtId="0" fontId="4" fillId="2" borderId="1" xfId="0" applyFont="1" applyFill="1" applyBorder="1" applyAlignment="1" applyProtection="1">
      <alignment vertical="center" wrapText="1"/>
    </xf>
    <xf numFmtId="0" fontId="4" fillId="8" borderId="1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3" borderId="0" xfId="0" applyFont="1" applyFill="1" applyAlignment="1" applyProtection="1">
      <alignment vertical="center" wrapText="1"/>
    </xf>
    <xf numFmtId="0" fontId="0" fillId="2" borderId="0" xfId="0" applyFill="1" applyBorder="1" applyAlignment="1" applyProtection="1">
      <alignment horizontal="center" vertical="center" wrapText="1"/>
    </xf>
    <xf numFmtId="0" fontId="3" fillId="3" borderId="0" xfId="0" applyFont="1" applyFill="1" applyAlignment="1" applyProtection="1">
      <alignment vertical="center" wrapText="1"/>
    </xf>
    <xf numFmtId="0" fontId="4" fillId="8" borderId="20" xfId="0" applyFont="1" applyFill="1" applyBorder="1" applyAlignment="1" applyProtection="1">
      <alignment horizontal="center" vertical="center" wrapText="1"/>
    </xf>
    <xf numFmtId="0" fontId="0" fillId="7" borderId="19" xfId="0" applyFill="1" applyBorder="1" applyAlignment="1" applyProtection="1">
      <alignment horizontal="center" vertical="center" wrapText="1"/>
    </xf>
    <xf numFmtId="3" fontId="0" fillId="7" borderId="19" xfId="0" applyNumberFormat="1" applyFill="1" applyBorder="1" applyAlignment="1" applyProtection="1">
      <alignment horizontal="right" vertical="center" wrapText="1" indent="2"/>
    </xf>
    <xf numFmtId="0" fontId="0" fillId="7" borderId="21" xfId="0" applyFill="1" applyBorder="1" applyAlignment="1" applyProtection="1">
      <alignment horizontal="center" vertical="center" wrapText="1"/>
    </xf>
    <xf numFmtId="3" fontId="0" fillId="7" borderId="21" xfId="0" applyNumberFormat="1" applyFill="1" applyBorder="1" applyAlignment="1" applyProtection="1">
      <alignment horizontal="right" vertical="center" wrapText="1" indent="2"/>
    </xf>
    <xf numFmtId="0" fontId="0" fillId="7" borderId="3" xfId="0" applyFill="1" applyBorder="1" applyAlignment="1" applyProtection="1">
      <alignment horizontal="center" vertical="center" wrapText="1"/>
    </xf>
    <xf numFmtId="3" fontId="0" fillId="7" borderId="3" xfId="0" applyNumberFormat="1" applyFill="1" applyBorder="1" applyAlignment="1" applyProtection="1">
      <alignment horizontal="right" vertical="center" wrapText="1" indent="2"/>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0" fillId="2" borderId="10" xfId="0" applyFill="1" applyBorder="1" applyAlignment="1" applyProtection="1">
      <alignment vertical="center" wrapText="1"/>
    </xf>
    <xf numFmtId="166" fontId="1" fillId="7" borderId="17" xfId="2" applyNumberFormat="1" applyFont="1" applyFill="1" applyBorder="1" applyAlignment="1">
      <alignment horizontal="right" vertical="center" wrapText="1" indent="2"/>
    </xf>
    <xf numFmtId="166" fontId="1" fillId="7" borderId="15" xfId="2" applyNumberFormat="1" applyFont="1" applyFill="1" applyBorder="1" applyAlignment="1">
      <alignment horizontal="right" vertical="center" wrapText="1" indent="2"/>
    </xf>
    <xf numFmtId="1" fontId="0" fillId="7" borderId="17" xfId="0" applyNumberFormat="1" applyFill="1" applyBorder="1" applyAlignment="1">
      <alignment horizontal="right" vertical="center" wrapText="1" indent="3"/>
    </xf>
    <xf numFmtId="1" fontId="0" fillId="7" borderId="15" xfId="0" applyNumberFormat="1" applyFill="1" applyBorder="1" applyAlignment="1">
      <alignment horizontal="right" vertical="center" wrapText="1" indent="3"/>
    </xf>
    <xf numFmtId="2" fontId="0" fillId="3" borderId="0" xfId="0" applyNumberFormat="1" applyFill="1" applyAlignment="1" applyProtection="1">
      <alignment vertical="center" wrapText="1"/>
    </xf>
    <xf numFmtId="0" fontId="0" fillId="9" borderId="0" xfId="0" applyFill="1" applyAlignment="1">
      <alignment vertical="center"/>
    </xf>
    <xf numFmtId="0" fontId="0" fillId="10" borderId="22" xfId="0" applyFill="1" applyBorder="1" applyAlignment="1">
      <alignment vertical="center" wrapText="1"/>
    </xf>
    <xf numFmtId="0" fontId="0" fillId="10" borderId="23" xfId="0" applyFill="1" applyBorder="1" applyAlignment="1">
      <alignment vertical="center" wrapText="1"/>
    </xf>
    <xf numFmtId="0" fontId="0" fillId="10" borderId="24" xfId="0" applyFill="1" applyBorder="1" applyAlignment="1">
      <alignment vertical="center" wrapText="1"/>
    </xf>
    <xf numFmtId="0" fontId="0" fillId="10" borderId="25" xfId="0" applyFill="1" applyBorder="1" applyAlignment="1">
      <alignment vertical="center" wrapText="1"/>
    </xf>
    <xf numFmtId="0" fontId="0" fillId="10" borderId="26" xfId="0" applyFill="1" applyBorder="1" applyAlignment="1">
      <alignment vertical="center" wrapText="1"/>
    </xf>
    <xf numFmtId="0" fontId="0" fillId="10" borderId="27" xfId="0" applyFill="1" applyBorder="1" applyAlignment="1">
      <alignment vertical="center" wrapText="1"/>
    </xf>
    <xf numFmtId="0" fontId="0" fillId="10" borderId="28" xfId="0" applyFill="1" applyBorder="1" applyAlignment="1">
      <alignment vertical="center" wrapText="1"/>
    </xf>
    <xf numFmtId="0" fontId="0" fillId="10" borderId="29" xfId="0" applyFill="1" applyBorder="1" applyAlignment="1">
      <alignment vertical="center" wrapText="1"/>
    </xf>
    <xf numFmtId="39" fontId="0" fillId="7" borderId="3" xfId="0" applyNumberFormat="1" applyFill="1" applyBorder="1" applyAlignment="1" applyProtection="1">
      <alignment horizontal="center" vertical="center" wrapText="1"/>
    </xf>
    <xf numFmtId="2" fontId="0" fillId="7" borderId="30" xfId="0" applyNumberFormat="1" applyFill="1" applyBorder="1" applyAlignment="1">
      <alignment horizontal="center" vertical="center" wrapText="1"/>
    </xf>
    <xf numFmtId="2" fontId="0" fillId="7" borderId="14" xfId="0" applyNumberFormat="1" applyFill="1" applyBorder="1" applyAlignment="1">
      <alignment horizontal="center" vertical="center" wrapText="1"/>
    </xf>
    <xf numFmtId="1" fontId="0" fillId="7" borderId="17" xfId="0" applyNumberFormat="1" applyFill="1" applyBorder="1" applyAlignment="1">
      <alignment horizontal="right" vertical="center" wrapText="1" indent="2"/>
    </xf>
    <xf numFmtId="0" fontId="0" fillId="9" borderId="0" xfId="0" applyFill="1" applyAlignment="1">
      <alignment horizontal="left" vertical="center" indent="1"/>
    </xf>
    <xf numFmtId="0" fontId="0" fillId="10" borderId="25" xfId="0" applyFill="1" applyBorder="1" applyAlignment="1">
      <alignment horizontal="left" vertical="center" wrapText="1" indent="1"/>
    </xf>
    <xf numFmtId="0" fontId="0" fillId="10" borderId="26" xfId="0" applyFill="1" applyBorder="1" applyAlignment="1">
      <alignment horizontal="left" vertical="center" wrapText="1" indent="1"/>
    </xf>
    <xf numFmtId="0" fontId="0" fillId="4" borderId="0" xfId="0" applyFill="1" applyAlignment="1">
      <alignment horizontal="left" vertical="center" indent="1"/>
    </xf>
    <xf numFmtId="0" fontId="11" fillId="4" borderId="0" xfId="0" applyFont="1" applyFill="1" applyAlignment="1">
      <alignment horizontal="left" vertical="center" wrapText="1" indent="1"/>
    </xf>
    <xf numFmtId="0" fontId="0" fillId="4" borderId="0" xfId="0" applyFill="1"/>
    <xf numFmtId="0" fontId="0" fillId="4" borderId="0" xfId="0" applyFill="1" applyProtection="1">
      <protection locked="0"/>
    </xf>
    <xf numFmtId="0" fontId="0" fillId="4" borderId="0" xfId="0" applyFill="1" applyAlignment="1" applyProtection="1">
      <alignment horizontal="left" vertical="center" indent="1"/>
      <protection locked="0"/>
    </xf>
    <xf numFmtId="0" fontId="0" fillId="10" borderId="0" xfId="0" applyFill="1" applyBorder="1" applyAlignment="1">
      <alignment vertical="center" wrapText="1"/>
    </xf>
    <xf numFmtId="0" fontId="13" fillId="10" borderId="0" xfId="0" applyFont="1" applyFill="1" applyBorder="1" applyAlignment="1">
      <alignment horizontal="center" vertical="center" wrapText="1"/>
    </xf>
    <xf numFmtId="0" fontId="3" fillId="4" borderId="31" xfId="0" applyFont="1" applyFill="1" applyBorder="1" applyAlignment="1">
      <alignment horizontal="left" vertical="top" wrapText="1" indent="1"/>
    </xf>
    <xf numFmtId="0" fontId="6" fillId="10" borderId="0" xfId="0" applyFont="1" applyFill="1" applyBorder="1" applyAlignment="1">
      <alignment horizontal="center" vertical="center" wrapText="1"/>
    </xf>
    <xf numFmtId="0" fontId="3" fillId="4" borderId="32" xfId="0" applyFont="1" applyFill="1" applyBorder="1" applyAlignment="1">
      <alignment horizontal="left" vertical="top" wrapText="1" indent="1"/>
    </xf>
    <xf numFmtId="0" fontId="0" fillId="0" borderId="32" xfId="0" applyBorder="1"/>
    <xf numFmtId="0" fontId="0" fillId="0" borderId="0" xfId="0"/>
    <xf numFmtId="0" fontId="6" fillId="10" borderId="33"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12" fillId="4" borderId="0" xfId="1" applyFont="1" applyFill="1" applyAlignment="1" applyProtection="1">
      <alignment horizontal="left" vertical="center" wrapText="1" indent="1"/>
      <protection locked="0"/>
    </xf>
    <xf numFmtId="0" fontId="4" fillId="6" borderId="35" xfId="0" applyFont="1" applyFill="1" applyBorder="1" applyAlignment="1" applyProtection="1">
      <alignment horizontal="center" vertical="center" wrapText="1"/>
    </xf>
    <xf numFmtId="0" fontId="0" fillId="6" borderId="36" xfId="0" applyFill="1" applyBorder="1" applyAlignment="1" applyProtection="1">
      <alignment horizontal="center" vertical="center" wrapText="1"/>
    </xf>
    <xf numFmtId="0" fontId="0" fillId="6" borderId="37" xfId="0" applyFill="1" applyBorder="1" applyAlignment="1" applyProtection="1">
      <alignment horizontal="center" vertical="center" wrapText="1"/>
    </xf>
    <xf numFmtId="2" fontId="4" fillId="6" borderId="38" xfId="0" applyNumberFormat="1"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0" fillId="6" borderId="40" xfId="0" applyFill="1" applyBorder="1" applyAlignment="1" applyProtection="1">
      <alignment horizontal="center" vertical="center" wrapText="1"/>
    </xf>
    <xf numFmtId="0" fontId="4" fillId="8" borderId="35" xfId="0" applyFont="1" applyFill="1" applyBorder="1" applyAlignment="1" applyProtection="1">
      <alignment horizontal="center" vertical="center" wrapText="1"/>
    </xf>
    <xf numFmtId="0" fontId="0" fillId="0" borderId="40" xfId="0" applyBorder="1" applyAlignment="1" applyProtection="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3" fillId="4" borderId="0" xfId="0" applyFont="1" applyFill="1" applyBorder="1" applyAlignment="1">
      <alignment horizontal="left" vertical="top" wrapText="1" indent="1"/>
    </xf>
  </cellXfs>
  <cellStyles count="3">
    <cellStyle name="Hyperlink" xfId="1" builtinId="8"/>
    <cellStyle name="Normal" xfId="0" builtinId="0"/>
    <cellStyle name="Percent" xfId="2" builtinId="5"/>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Design Life Requirement Error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8079879311273772"/>
          <c:y val="4.519803002152821E-2"/>
        </c:manualLayout>
      </c:layout>
      <c:overlay val="0"/>
      <c:spPr>
        <a:noFill/>
        <a:ln w="25400">
          <a:noFill/>
        </a:ln>
      </c:spPr>
    </c:title>
    <c:autoTitleDeleted val="0"/>
    <c:plotArea>
      <c:layout>
        <c:manualLayout>
          <c:layoutTarget val="inner"/>
          <c:xMode val="edge"/>
          <c:yMode val="edge"/>
          <c:x val="0.125"/>
          <c:y val="0.21052631578947378"/>
          <c:w val="0.6990131578947365"/>
          <c:h val="0.63777089783281782"/>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Results!$G$13:$G$53</c:f>
              <c:numCache>
                <c:formatCode>0</c:formatCode>
                <c:ptCount val="41"/>
                <c:pt idx="0">
                  <c:v>-804.42828843230291</c:v>
                </c:pt>
                <c:pt idx="1">
                  <c:v>-684.55014191544615</c:v>
                </c:pt>
                <c:pt idx="2">
                  <c:v>-586.81734211720254</c:v>
                </c:pt>
                <c:pt idx="3">
                  <c:v>-505.80989693150354</c:v>
                </c:pt>
                <c:pt idx="4">
                  <c:v>-437.67313603451635</c:v>
                </c:pt>
                <c:pt idx="5">
                  <c:v>-379.62010373976545</c:v>
                </c:pt>
                <c:pt idx="6">
                  <c:v>-329.59812847862941</c:v>
                </c:pt>
                <c:pt idx="7">
                  <c:v>-286.06761009411844</c:v>
                </c:pt>
                <c:pt idx="8">
                  <c:v>-247.85395856382479</c:v>
                </c:pt>
                <c:pt idx="9">
                  <c:v>-214.04695986604702</c:v>
                </c:pt>
                <c:pt idx="10">
                  <c:v>-183.93117950197734</c:v>
                </c:pt>
                <c:pt idx="11">
                  <c:v>-156.93698250243779</c:v>
                </c:pt>
                <c:pt idx="12">
                  <c:v>-132.60547861212308</c:v>
                </c:pt>
                <c:pt idx="13">
                  <c:v>-110.5630337037619</c:v>
                </c:pt>
                <c:pt idx="14">
                  <c:v>-90.502461746736799</c:v>
                </c:pt>
                <c:pt idx="15">
                  <c:v>-72.168955446115206</c:v>
                </c:pt>
                <c:pt idx="16">
                  <c:v>-55.349427736214238</c:v>
                </c:pt>
                <c:pt idx="17">
                  <c:v>-39.864342220374056</c:v>
                </c:pt>
                <c:pt idx="18">
                  <c:v>-25.561383153130919</c:v>
                </c:pt>
                <c:pt idx="19">
                  <c:v>-12.310501255327381</c:v>
                </c:pt>
                <c:pt idx="20">
                  <c:v>1.8189894035458565E-12</c:v>
                </c:pt>
                <c:pt idx="21">
                  <c:v>11.466583084197282</c:v>
                </c:pt>
                <c:pt idx="22">
                  <c:v>22.172981760599669</c:v>
                </c:pt>
                <c:pt idx="23">
                  <c:v>32.192228958682335</c:v>
                </c:pt>
                <c:pt idx="24">
                  <c:v>41.588309803376433</c:v>
                </c:pt>
                <c:pt idx="25">
                  <c:v>50.417518034322484</c:v>
                </c:pt>
                <c:pt idx="26">
                  <c:v>58.729575973214423</c:v>
                </c:pt>
                <c:pt idx="27">
                  <c:v>66.568564675969128</c:v>
                </c:pt>
                <c:pt idx="28">
                  <c:v>73.973700703278382</c:v>
                </c:pt>
                <c:pt idx="29">
                  <c:v>80.979988178735084</c:v>
                </c:pt>
                <c:pt idx="30">
                  <c:v>87.618768849567687</c:v>
                </c:pt>
                <c:pt idx="31">
                  <c:v>93.918188263800175</c:v>
                </c:pt>
                <c:pt idx="32">
                  <c:v>99.903592597932175</c:v>
                </c:pt>
                <c:pt idx="33">
                  <c:v>105.59786786454265</c:v>
                </c:pt>
                <c:pt idx="34">
                  <c:v>111.02173101847234</c:v>
                </c:pt>
                <c:pt idx="35">
                  <c:v>116.193980726772</c:v>
                </c:pt>
                <c:pt idx="36">
                  <c:v>121.13171416887485</c:v>
                </c:pt>
                <c:pt idx="37">
                  <c:v>125.85051511162396</c:v>
                </c:pt>
                <c:pt idx="38">
                  <c:v>130.36461759926738</c:v>
                </c:pt>
                <c:pt idx="39">
                  <c:v>134.68704886574892</c:v>
                </c:pt>
                <c:pt idx="40">
                  <c:v>138.82975447978629</c:v>
                </c:pt>
              </c:numCache>
            </c:numRef>
          </c:yVal>
          <c:smooth val="1"/>
        </c:ser>
        <c:dLbls>
          <c:showLegendKey val="0"/>
          <c:showVal val="0"/>
          <c:showCatName val="0"/>
          <c:showSerName val="0"/>
          <c:showPercent val="0"/>
          <c:showBubbleSize val="0"/>
        </c:dLbls>
        <c:axId val="111440256"/>
        <c:axId val="111442560"/>
      </c:scatterChart>
      <c:valAx>
        <c:axId val="1114402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276770179005"/>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442560"/>
        <c:crosses val="autoZero"/>
        <c:crossBetween val="midCat"/>
      </c:valAx>
      <c:valAx>
        <c:axId val="111442560"/>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Design Life Requirement Error</a:t>
                </a:r>
              </a:p>
            </c:rich>
          </c:tx>
          <c:layout>
            <c:manualLayout>
              <c:xMode val="edge"/>
              <c:yMode val="edge"/>
              <c:x val="2.4360803873122897E-2"/>
              <c:y val="0.22939072222713736"/>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440256"/>
        <c:crosses val="autoZero"/>
        <c:crossBetween val="midCat"/>
      </c:valAx>
      <c:spPr>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Change in Number of Expected Failures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241028009328746"/>
          <c:y val="4.5197735114571355E-2"/>
        </c:manualLayout>
      </c:layout>
      <c:overlay val="0"/>
      <c:spPr>
        <a:noFill/>
        <a:ln w="25400">
          <a:noFill/>
        </a:ln>
      </c:spPr>
    </c:title>
    <c:autoTitleDeleted val="0"/>
    <c:plotArea>
      <c:layout>
        <c:manualLayout>
          <c:layoutTarget val="inner"/>
          <c:xMode val="edge"/>
          <c:yMode val="edge"/>
          <c:x val="0.125"/>
          <c:y val="0.21052631578947384"/>
          <c:w val="0.6990131578947365"/>
          <c:h val="0.63777089783281804"/>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Results!$H$13:$H$53</c:f>
              <c:numCache>
                <c:formatCode>#,##0</c:formatCode>
                <c:ptCount val="41"/>
                <c:pt idx="0">
                  <c:v>310.13634175579784</c:v>
                </c:pt>
                <c:pt idx="1">
                  <c:v>292.92334144273957</c:v>
                </c:pt>
                <c:pt idx="2">
                  <c:v>275.89553512503687</c:v>
                </c:pt>
                <c:pt idx="3">
                  <c:v>259.05212186521078</c:v>
                </c:pt>
                <c:pt idx="4">
                  <c:v>242.3922654015397</c:v>
                </c:pt>
                <c:pt idx="5">
                  <c:v>225.9150955737515</c:v>
                </c:pt>
                <c:pt idx="6">
                  <c:v>209.61970972082952</c:v>
                </c:pt>
                <c:pt idx="7">
                  <c:v>193.5051740508153</c:v>
                </c:pt>
                <c:pt idx="8" formatCode="0">
                  <c:v>177.57052498257929</c:v>
                </c:pt>
                <c:pt idx="9">
                  <c:v>161.81477045951954</c:v>
                </c:pt>
                <c:pt idx="10">
                  <c:v>146.23689123526731</c:v>
                </c:pt>
                <c:pt idx="11">
                  <c:v>130.83584213132656</c:v>
                </c:pt>
                <c:pt idx="12">
                  <c:v>115.61055326686835</c:v>
                </c:pt>
                <c:pt idx="13">
                  <c:v>100.55993126068427</c:v>
                </c:pt>
                <c:pt idx="14">
                  <c:v>85.682860405432052</c:v>
                </c:pt>
                <c:pt idx="15">
                  <c:v>70.978203814406356</c:v>
                </c:pt>
                <c:pt idx="16">
                  <c:v>56.444804540898872</c:v>
                </c:pt>
                <c:pt idx="17">
                  <c:v>42.081486670425079</c:v>
                </c:pt>
                <c:pt idx="18">
                  <c:v>27.887056386018344</c:v>
                </c:pt>
                <c:pt idx="19">
                  <c:v>13.860303006775212</c:v>
                </c:pt>
                <c:pt idx="20">
                  <c:v>0</c:v>
                </c:pt>
                <c:pt idx="21">
                  <c:v>-13.695094032882821</c:v>
                </c:pt>
                <c:pt idx="22">
                  <c:v>-27.22623439631036</c:v>
                </c:pt>
                <c:pt idx="23">
                  <c:v>-40.594689366170769</c:v>
                </c:pt>
                <c:pt idx="24">
                  <c:v>-53.801739280685524</c:v>
                </c:pt>
                <c:pt idx="25">
                  <c:v>-66.848675656300315</c:v>
                </c:pt>
                <c:pt idx="26">
                  <c:v>-79.736800328200616</c:v>
                </c:pt>
                <c:pt idx="27">
                  <c:v>-92.467424615159644</c:v>
                </c:pt>
                <c:pt idx="28">
                  <c:v>-105.04186850835322</c:v>
                </c:pt>
                <c:pt idx="29">
                  <c:v>-117.46145988373871</c:v>
                </c:pt>
                <c:pt idx="30">
                  <c:v>-129.72753373777903</c:v>
                </c:pt>
                <c:pt idx="31">
                  <c:v>-141.84143144591496</c:v>
                </c:pt>
                <c:pt idx="32">
                  <c:v>-153.80450004365832</c:v>
                </c:pt>
                <c:pt idx="33">
                  <c:v>-165.6180915297623</c:v>
                </c:pt>
                <c:pt idx="34">
                  <c:v>-177.28356219112618</c:v>
                </c:pt>
                <c:pt idx="35">
                  <c:v>-188.80227194905899</c:v>
                </c:pt>
                <c:pt idx="36">
                  <c:v>-200.17558372656958</c:v>
                </c:pt>
                <c:pt idx="37">
                  <c:v>-211.40486283619032</c:v>
                </c:pt>
                <c:pt idx="38">
                  <c:v>-222.49147638796546</c:v>
                </c:pt>
                <c:pt idx="39">
                  <c:v>-233.43679271735698</c:v>
                </c:pt>
                <c:pt idx="40">
                  <c:v>-244.24218083241192</c:v>
                </c:pt>
              </c:numCache>
            </c:numRef>
          </c:yVal>
          <c:smooth val="1"/>
        </c:ser>
        <c:dLbls>
          <c:showLegendKey val="0"/>
          <c:showVal val="0"/>
          <c:showCatName val="0"/>
          <c:showSerName val="0"/>
          <c:showPercent val="0"/>
          <c:showBubbleSize val="0"/>
        </c:dLbls>
        <c:axId val="111598976"/>
        <c:axId val="111654784"/>
      </c:scatterChart>
      <c:valAx>
        <c:axId val="11159897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306260874691"/>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654784"/>
        <c:crosses val="autoZero"/>
        <c:crossBetween val="midCat"/>
      </c:valAx>
      <c:valAx>
        <c:axId val="111654784"/>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Number of Expected Faiulres</a:t>
                </a:r>
              </a:p>
            </c:rich>
          </c:tx>
          <c:layout>
            <c:manualLayout>
              <c:xMode val="edge"/>
              <c:yMode val="edge"/>
              <c:x val="2.4360803873122897E-2"/>
              <c:y val="0.22939072222713736"/>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598976"/>
        <c:crosses val="autoZero"/>
        <c:crossBetween val="midCat"/>
      </c:valAx>
      <c:spPr>
        <a:solidFill>
          <a:schemeClr val="bg1"/>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Unanticipated Cost Impact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8079879311273772"/>
          <c:y val="4.5197755452982172E-2"/>
        </c:manualLayout>
      </c:layout>
      <c:overlay val="0"/>
      <c:spPr>
        <a:noFill/>
        <a:ln w="25400">
          <a:noFill/>
        </a:ln>
      </c:spPr>
    </c:title>
    <c:autoTitleDeleted val="0"/>
    <c:plotArea>
      <c:layout>
        <c:manualLayout>
          <c:layoutTarget val="inner"/>
          <c:xMode val="edge"/>
          <c:yMode val="edge"/>
          <c:x val="0.125"/>
          <c:y val="0.21052631578947392"/>
          <c:w val="0.6990131578947365"/>
          <c:h val="0.63777089783281826"/>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Results!$I$13:$I$53</c:f>
              <c:numCache>
                <c:formatCode>"$"#,##0</c:formatCode>
                <c:ptCount val="41"/>
                <c:pt idx="0">
                  <c:v>271369.29903632309</c:v>
                </c:pt>
                <c:pt idx="1">
                  <c:v>256307.92376239711</c:v>
                </c:pt>
                <c:pt idx="2">
                  <c:v>241408.59323440725</c:v>
                </c:pt>
                <c:pt idx="3">
                  <c:v>226670.60663205944</c:v>
                </c:pt>
                <c:pt idx="4">
                  <c:v>212093.23222634723</c:v>
                </c:pt>
                <c:pt idx="5">
                  <c:v>197675.70862703255</c:v>
                </c:pt>
                <c:pt idx="6">
                  <c:v>183417.24600572584</c:v>
                </c:pt>
                <c:pt idx="7">
                  <c:v>169317.02729446339</c:v>
                </c:pt>
                <c:pt idx="8">
                  <c:v>155374.20935975687</c:v>
                </c:pt>
                <c:pt idx="9">
                  <c:v>141587.92415207959</c:v>
                </c:pt>
                <c:pt idx="10">
                  <c:v>127957.2798308589</c:v>
                </c:pt>
                <c:pt idx="11">
                  <c:v>114481.36186491074</c:v>
                </c:pt>
                <c:pt idx="12">
                  <c:v>101159.2341085098</c:v>
                </c:pt>
                <c:pt idx="13">
                  <c:v>87989.939853098738</c:v>
                </c:pt>
                <c:pt idx="14">
                  <c:v>74972.502854753053</c:v>
                </c:pt>
                <c:pt idx="15">
                  <c:v>62105.928337605561</c:v>
                </c:pt>
                <c:pt idx="16">
                  <c:v>49389.203973286516</c:v>
                </c:pt>
                <c:pt idx="17">
                  <c:v>36821.300836621944</c:v>
                </c:pt>
                <c:pt idx="18">
                  <c:v>24401.17433776605</c:v>
                </c:pt>
                <c:pt idx="19">
                  <c:v>12127.76513092831</c:v>
                </c:pt>
                <c:pt idx="20">
                  <c:v>0</c:v>
                </c:pt>
                <c:pt idx="21">
                  <c:v>-11983.207278772468</c:v>
                </c:pt>
                <c:pt idx="22">
                  <c:v>-23822.955096771566</c:v>
                </c:pt>
                <c:pt idx="23">
                  <c:v>-35520.353195399424</c:v>
                </c:pt>
                <c:pt idx="24">
                  <c:v>-47076.521870599834</c:v>
                </c:pt>
                <c:pt idx="25">
                  <c:v>-58492.591199262773</c:v>
                </c:pt>
                <c:pt idx="26">
                  <c:v>-69769.700287175539</c:v>
                </c:pt>
                <c:pt idx="27">
                  <c:v>-80908.996538264691</c:v>
                </c:pt>
                <c:pt idx="28">
                  <c:v>-91911.634944809062</c:v>
                </c:pt>
                <c:pt idx="29">
                  <c:v>-102778.77739827137</c:v>
                </c:pt>
                <c:pt idx="30">
                  <c:v>-113511.59202055665</c:v>
                </c:pt>
                <c:pt idx="31">
                  <c:v>-124111.2525151756</c:v>
                </c:pt>
                <c:pt idx="32">
                  <c:v>-134578.93753820102</c:v>
                </c:pt>
                <c:pt idx="33">
                  <c:v>-144915.83008854202</c:v>
                </c:pt>
                <c:pt idx="34">
                  <c:v>-155123.1169172354</c:v>
                </c:pt>
                <c:pt idx="35">
                  <c:v>-165201.98795542662</c:v>
                </c:pt>
                <c:pt idx="36">
                  <c:v>-175153.63576074838</c:v>
                </c:pt>
                <c:pt idx="37">
                  <c:v>-184979.25498166654</c:v>
                </c:pt>
                <c:pt idx="38">
                  <c:v>-194680.04183946978</c:v>
                </c:pt>
                <c:pt idx="39">
                  <c:v>-204257.19362768735</c:v>
                </c:pt>
                <c:pt idx="40">
                  <c:v>-213711.90822836044</c:v>
                </c:pt>
              </c:numCache>
            </c:numRef>
          </c:yVal>
          <c:smooth val="1"/>
        </c:ser>
        <c:dLbls>
          <c:showLegendKey val="0"/>
          <c:showVal val="0"/>
          <c:showCatName val="0"/>
          <c:showSerName val="0"/>
          <c:showPercent val="0"/>
          <c:showBubbleSize val="0"/>
        </c:dLbls>
        <c:axId val="118097408"/>
        <c:axId val="118104064"/>
      </c:scatterChart>
      <c:valAx>
        <c:axId val="1180974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285244516859"/>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8104064"/>
        <c:crosses val="autoZero"/>
        <c:crossBetween val="midCat"/>
      </c:valAx>
      <c:valAx>
        <c:axId val="118104064"/>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Unanticipated</a:t>
                </a:r>
                <a:r>
                  <a:rPr lang="en-US" baseline="0"/>
                  <a:t> </a:t>
                </a:r>
                <a:r>
                  <a:rPr lang="en-US"/>
                  <a:t>Cost Impact (Thousands)</a:t>
                </a:r>
              </a:p>
            </c:rich>
          </c:tx>
          <c:layout>
            <c:manualLayout>
              <c:xMode val="edge"/>
              <c:yMode val="edge"/>
              <c:x val="1.8495701233826711E-2"/>
              <c:y val="0.19820587081787192"/>
            </c:manualLayout>
          </c:layout>
          <c:overlay val="0"/>
          <c:spPr>
            <a:noFill/>
            <a:ln w="25400">
              <a:noFill/>
            </a:ln>
          </c:spPr>
        </c:title>
        <c:numFmt formatCode="&quot;$&quot;#,##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8097408"/>
        <c:crosses val="autoZero"/>
        <c:crossBetween val="midCat"/>
        <c:dispUnits>
          <c:builtInUnit val="thousands"/>
        </c:dispUnits>
      </c:valAx>
      <c:spPr>
        <a:solidFill>
          <a:schemeClr val="bg1"/>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49</xdr:row>
      <xdr:rowOff>104775</xdr:rowOff>
    </xdr:from>
    <xdr:to>
      <xdr:col>12</xdr:col>
      <xdr:colOff>485775</xdr:colOff>
      <xdr:row>55</xdr:row>
      <xdr:rowOff>114300</xdr:rowOff>
    </xdr:to>
    <xdr:pic>
      <xdr:nvPicPr>
        <xdr:cNvPr id="1043" name="Picture 1" descr="RIAC Logo Transparent Background Q-Blue i  2 Inch 300 DPI.g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10915650"/>
          <a:ext cx="20764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371475</xdr:colOff>
      <xdr:row>49</xdr:row>
      <xdr:rowOff>85725</xdr:rowOff>
    </xdr:from>
    <xdr:to>
      <xdr:col>9</xdr:col>
      <xdr:colOff>228600</xdr:colOff>
      <xdr:row>55</xdr:row>
      <xdr:rowOff>180975</xdr:rowOff>
    </xdr:to>
    <xdr:pic>
      <xdr:nvPicPr>
        <xdr:cNvPr id="1044" name="Picture 2" descr="DOD.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67150" y="10896600"/>
          <a:ext cx="1076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476250</xdr:colOff>
      <xdr:row>49</xdr:row>
      <xdr:rowOff>114300</xdr:rowOff>
    </xdr:from>
    <xdr:to>
      <xdr:col>7</xdr:col>
      <xdr:colOff>266700</xdr:colOff>
      <xdr:row>55</xdr:row>
      <xdr:rowOff>152400</xdr:rowOff>
    </xdr:to>
    <xdr:pic>
      <xdr:nvPicPr>
        <xdr:cNvPr id="1045" name="Picture 3" descr="DTIC Logo - Best Quality.gif"/>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52725" y="10925175"/>
          <a:ext cx="1009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5</xdr:row>
      <xdr:rowOff>0</xdr:rowOff>
    </xdr:from>
    <xdr:to>
      <xdr:col>21</xdr:col>
      <xdr:colOff>561975</xdr:colOff>
      <xdr:row>16</xdr:row>
      <xdr:rowOff>28575</xdr:rowOff>
    </xdr:to>
    <xdr:graphicFrame macro="">
      <xdr:nvGraphicFramePr>
        <xdr:cNvPr id="20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17</xdr:row>
      <xdr:rowOff>38100</xdr:rowOff>
    </xdr:from>
    <xdr:to>
      <xdr:col>21</xdr:col>
      <xdr:colOff>552450</xdr:colOff>
      <xdr:row>35</xdr:row>
      <xdr:rowOff>0</xdr:rowOff>
    </xdr:to>
    <xdr:graphicFrame macro="">
      <xdr:nvGraphicFramePr>
        <xdr:cNvPr id="206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180975</xdr:colOff>
      <xdr:row>36</xdr:row>
      <xdr:rowOff>66675</xdr:rowOff>
    </xdr:from>
    <xdr:to>
      <xdr:col>21</xdr:col>
      <xdr:colOff>581025</xdr:colOff>
      <xdr:row>53</xdr:row>
      <xdr:rowOff>142875</xdr:rowOff>
    </xdr:to>
    <xdr:graphicFrame macro="">
      <xdr:nvGraphicFramePr>
        <xdr:cNvPr id="206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8"/>
  <sheetViews>
    <sheetView showRowColHeaders="0" tabSelected="1" workbookViewId="0">
      <selection activeCell="H20" sqref="H20"/>
    </sheetView>
  </sheetViews>
  <sheetFormatPr defaultRowHeight="12.75" x14ac:dyDescent="0.2"/>
  <cols>
    <col min="1" max="1" width="4.28515625" style="71" customWidth="1"/>
    <col min="2" max="2" width="2.42578125" style="71" customWidth="1"/>
    <col min="3" max="17" width="9.140625" style="71"/>
    <col min="18" max="18" width="2.7109375" style="71" customWidth="1"/>
    <col min="19" max="16384" width="9.140625" style="71"/>
  </cols>
  <sheetData>
    <row r="1" spans="2:18" ht="13.5" thickBot="1" x14ac:dyDescent="0.25"/>
    <row r="2" spans="2:18" ht="13.5" thickTop="1" x14ac:dyDescent="0.2">
      <c r="B2" s="72"/>
      <c r="C2" s="73"/>
      <c r="D2" s="73"/>
      <c r="E2" s="73"/>
      <c r="F2" s="73"/>
      <c r="G2" s="73"/>
      <c r="H2" s="73"/>
      <c r="I2" s="73"/>
      <c r="J2" s="73"/>
      <c r="K2" s="73"/>
      <c r="L2" s="73"/>
      <c r="M2" s="73"/>
      <c r="N2" s="73"/>
      <c r="O2" s="73"/>
      <c r="P2" s="73"/>
      <c r="Q2" s="73"/>
      <c r="R2" s="74"/>
    </row>
    <row r="3" spans="2:18" x14ac:dyDescent="0.2">
      <c r="B3" s="75"/>
      <c r="C3" s="93" t="s">
        <v>29</v>
      </c>
      <c r="D3" s="93"/>
      <c r="E3" s="93"/>
      <c r="F3" s="93"/>
      <c r="G3" s="93"/>
      <c r="H3" s="93"/>
      <c r="I3" s="93"/>
      <c r="J3" s="93"/>
      <c r="K3" s="93"/>
      <c r="L3" s="93"/>
      <c r="M3" s="93"/>
      <c r="N3" s="93"/>
      <c r="O3" s="93"/>
      <c r="P3" s="93"/>
      <c r="Q3" s="93"/>
      <c r="R3" s="76"/>
    </row>
    <row r="4" spans="2:18" x14ac:dyDescent="0.2">
      <c r="B4" s="75"/>
      <c r="C4" s="93"/>
      <c r="D4" s="93"/>
      <c r="E4" s="93"/>
      <c r="F4" s="93"/>
      <c r="G4" s="93"/>
      <c r="H4" s="93"/>
      <c r="I4" s="93"/>
      <c r="J4" s="93"/>
      <c r="K4" s="93"/>
      <c r="L4" s="93"/>
      <c r="M4" s="93"/>
      <c r="N4" s="93"/>
      <c r="O4" s="93"/>
      <c r="P4" s="93"/>
      <c r="Q4" s="93"/>
      <c r="R4" s="76"/>
    </row>
    <row r="5" spans="2:18" ht="9.75" customHeight="1" x14ac:dyDescent="0.2">
      <c r="B5" s="75"/>
      <c r="C5" s="92"/>
      <c r="D5" s="92"/>
      <c r="E5" s="92"/>
      <c r="F5" s="92"/>
      <c r="G5" s="92"/>
      <c r="H5" s="92"/>
      <c r="I5" s="92"/>
      <c r="J5" s="92"/>
      <c r="K5" s="92"/>
      <c r="L5" s="92"/>
      <c r="M5" s="92"/>
      <c r="N5" s="92"/>
      <c r="O5" s="92"/>
      <c r="P5" s="92"/>
      <c r="Q5" s="92"/>
      <c r="R5" s="76"/>
    </row>
    <row r="6" spans="2:18" x14ac:dyDescent="0.2">
      <c r="B6" s="75"/>
      <c r="C6" s="95" t="s">
        <v>22</v>
      </c>
      <c r="D6" s="95"/>
      <c r="E6" s="95"/>
      <c r="F6" s="95"/>
      <c r="G6" s="95"/>
      <c r="H6" s="95"/>
      <c r="I6" s="95"/>
      <c r="J6" s="95"/>
      <c r="K6" s="95"/>
      <c r="L6" s="95"/>
      <c r="M6" s="95"/>
      <c r="N6" s="95"/>
      <c r="O6" s="95"/>
      <c r="P6" s="95"/>
      <c r="Q6" s="95"/>
      <c r="R6" s="76"/>
    </row>
    <row r="7" spans="2:18" x14ac:dyDescent="0.2">
      <c r="B7" s="75"/>
      <c r="C7" s="95"/>
      <c r="D7" s="95"/>
      <c r="E7" s="95"/>
      <c r="F7" s="95"/>
      <c r="G7" s="95"/>
      <c r="H7" s="95"/>
      <c r="I7" s="95"/>
      <c r="J7" s="95"/>
      <c r="K7" s="95"/>
      <c r="L7" s="95"/>
      <c r="M7" s="95"/>
      <c r="N7" s="95"/>
      <c r="O7" s="95"/>
      <c r="P7" s="95"/>
      <c r="Q7" s="95"/>
      <c r="R7" s="76"/>
    </row>
    <row r="8" spans="2:18" x14ac:dyDescent="0.2">
      <c r="B8" s="75"/>
      <c r="C8" s="96" t="s">
        <v>30</v>
      </c>
      <c r="D8" s="97"/>
      <c r="E8" s="97"/>
      <c r="F8" s="97"/>
      <c r="G8" s="97"/>
      <c r="H8" s="97"/>
      <c r="I8" s="97"/>
      <c r="J8" s="97"/>
      <c r="K8" s="97"/>
      <c r="L8" s="97"/>
      <c r="M8" s="97"/>
      <c r="N8" s="97"/>
      <c r="O8" s="97"/>
      <c r="P8" s="97"/>
      <c r="Q8" s="97"/>
      <c r="R8" s="76"/>
    </row>
    <row r="9" spans="2:18" x14ac:dyDescent="0.2">
      <c r="B9" s="75"/>
      <c r="C9" s="98"/>
      <c r="D9" s="98"/>
      <c r="E9" s="98"/>
      <c r="F9" s="98"/>
      <c r="G9" s="98"/>
      <c r="H9" s="98"/>
      <c r="I9" s="98"/>
      <c r="J9" s="98"/>
      <c r="K9" s="98"/>
      <c r="L9" s="98"/>
      <c r="M9" s="98"/>
      <c r="N9" s="98"/>
      <c r="O9" s="98"/>
      <c r="P9" s="98"/>
      <c r="Q9" s="98"/>
      <c r="R9" s="76"/>
    </row>
    <row r="10" spans="2:18" x14ac:dyDescent="0.2">
      <c r="B10" s="75"/>
      <c r="C10" s="98"/>
      <c r="D10" s="98"/>
      <c r="E10" s="98"/>
      <c r="F10" s="98"/>
      <c r="G10" s="98"/>
      <c r="H10" s="98"/>
      <c r="I10" s="98"/>
      <c r="J10" s="98"/>
      <c r="K10" s="98"/>
      <c r="L10" s="98"/>
      <c r="M10" s="98"/>
      <c r="N10" s="98"/>
      <c r="O10" s="98"/>
      <c r="P10" s="98"/>
      <c r="Q10" s="98"/>
      <c r="R10" s="76"/>
    </row>
    <row r="11" spans="2:18" x14ac:dyDescent="0.2">
      <c r="B11" s="75"/>
      <c r="C11" s="98"/>
      <c r="D11" s="98"/>
      <c r="E11" s="98"/>
      <c r="F11" s="98"/>
      <c r="G11" s="98"/>
      <c r="H11" s="98"/>
      <c r="I11" s="98"/>
      <c r="J11" s="98"/>
      <c r="K11" s="98"/>
      <c r="L11" s="98"/>
      <c r="M11" s="98"/>
      <c r="N11" s="98"/>
      <c r="O11" s="98"/>
      <c r="P11" s="98"/>
      <c r="Q11" s="98"/>
      <c r="R11" s="76"/>
    </row>
    <row r="12" spans="2:18" x14ac:dyDescent="0.2">
      <c r="B12" s="75"/>
      <c r="C12" s="98"/>
      <c r="D12" s="98"/>
      <c r="E12" s="98"/>
      <c r="F12" s="98"/>
      <c r="G12" s="98"/>
      <c r="H12" s="98"/>
      <c r="I12" s="98"/>
      <c r="J12" s="98"/>
      <c r="K12" s="98"/>
      <c r="L12" s="98"/>
      <c r="M12" s="98"/>
      <c r="N12" s="98"/>
      <c r="O12" s="98"/>
      <c r="P12" s="98"/>
      <c r="Q12" s="98"/>
      <c r="R12" s="76"/>
    </row>
    <row r="13" spans="2:18" x14ac:dyDescent="0.2">
      <c r="B13" s="75"/>
      <c r="C13" s="98"/>
      <c r="D13" s="98"/>
      <c r="E13" s="98"/>
      <c r="F13" s="98"/>
      <c r="G13" s="98"/>
      <c r="H13" s="98"/>
      <c r="I13" s="98"/>
      <c r="J13" s="98"/>
      <c r="K13" s="98"/>
      <c r="L13" s="98"/>
      <c r="M13" s="98"/>
      <c r="N13" s="98"/>
      <c r="O13" s="98"/>
      <c r="P13" s="98"/>
      <c r="Q13" s="98"/>
      <c r="R13" s="76"/>
    </row>
    <row r="14" spans="2:18" x14ac:dyDescent="0.2">
      <c r="B14" s="75"/>
      <c r="C14" s="98"/>
      <c r="D14" s="98"/>
      <c r="E14" s="98"/>
      <c r="F14" s="98"/>
      <c r="G14" s="98"/>
      <c r="H14" s="98"/>
      <c r="I14" s="98"/>
      <c r="J14" s="98"/>
      <c r="K14" s="98"/>
      <c r="L14" s="98"/>
      <c r="M14" s="98"/>
      <c r="N14" s="98"/>
      <c r="O14" s="98"/>
      <c r="P14" s="98"/>
      <c r="Q14" s="98"/>
      <c r="R14" s="76"/>
    </row>
    <row r="15" spans="2:18" x14ac:dyDescent="0.2">
      <c r="B15" s="75"/>
      <c r="C15" s="98"/>
      <c r="D15" s="98"/>
      <c r="E15" s="98"/>
      <c r="F15" s="98"/>
      <c r="G15" s="98"/>
      <c r="H15" s="98"/>
      <c r="I15" s="98"/>
      <c r="J15" s="98"/>
      <c r="K15" s="98"/>
      <c r="L15" s="98"/>
      <c r="M15" s="98"/>
      <c r="N15" s="98"/>
      <c r="O15" s="98"/>
      <c r="P15" s="98"/>
      <c r="Q15" s="98"/>
      <c r="R15" s="76"/>
    </row>
    <row r="16" spans="2:18" x14ac:dyDescent="0.2">
      <c r="B16" s="75"/>
      <c r="C16" s="98"/>
      <c r="D16" s="98"/>
      <c r="E16" s="98"/>
      <c r="F16" s="98"/>
      <c r="G16" s="98"/>
      <c r="H16" s="98"/>
      <c r="I16" s="98"/>
      <c r="J16" s="98"/>
      <c r="K16" s="98"/>
      <c r="L16" s="98"/>
      <c r="M16" s="98"/>
      <c r="N16" s="98"/>
      <c r="O16" s="98"/>
      <c r="P16" s="98"/>
      <c r="Q16" s="98"/>
      <c r="R16" s="76"/>
    </row>
    <row r="17" spans="2:18" x14ac:dyDescent="0.2">
      <c r="B17" s="75"/>
      <c r="C17" s="98"/>
      <c r="D17" s="98"/>
      <c r="E17" s="98"/>
      <c r="F17" s="98"/>
      <c r="G17" s="98"/>
      <c r="H17" s="98"/>
      <c r="I17" s="98"/>
      <c r="J17" s="98"/>
      <c r="K17" s="98"/>
      <c r="L17" s="98"/>
      <c r="M17" s="98"/>
      <c r="N17" s="98"/>
      <c r="O17" s="98"/>
      <c r="P17" s="98"/>
      <c r="Q17" s="98"/>
      <c r="R17" s="76"/>
    </row>
    <row r="18" spans="2:18" x14ac:dyDescent="0.2">
      <c r="B18" s="75"/>
      <c r="C18" s="98"/>
      <c r="D18" s="98"/>
      <c r="E18" s="98"/>
      <c r="F18" s="98"/>
      <c r="G18" s="98"/>
      <c r="H18" s="98"/>
      <c r="I18" s="98"/>
      <c r="J18" s="98"/>
      <c r="K18" s="98"/>
      <c r="L18" s="98"/>
      <c r="M18" s="98"/>
      <c r="N18" s="98"/>
      <c r="O18" s="98"/>
      <c r="P18" s="98"/>
      <c r="Q18" s="98"/>
      <c r="R18" s="76"/>
    </row>
    <row r="19" spans="2:18" ht="58.5" customHeight="1" x14ac:dyDescent="0.2">
      <c r="B19" s="75"/>
      <c r="C19" s="98"/>
      <c r="D19" s="98"/>
      <c r="E19" s="98"/>
      <c r="F19" s="98"/>
      <c r="G19" s="98"/>
      <c r="H19" s="98"/>
      <c r="I19" s="98"/>
      <c r="J19" s="98"/>
      <c r="K19" s="98"/>
      <c r="L19" s="98"/>
      <c r="M19" s="98"/>
      <c r="N19" s="98"/>
      <c r="O19" s="98"/>
      <c r="P19" s="98"/>
      <c r="Q19" s="98"/>
      <c r="R19" s="76"/>
    </row>
    <row r="20" spans="2:18" ht="17.25" customHeight="1" x14ac:dyDescent="0.2">
      <c r="B20" s="75"/>
      <c r="C20" s="98"/>
      <c r="D20" s="98"/>
      <c r="E20" s="98"/>
      <c r="F20" s="98"/>
      <c r="G20" s="98"/>
      <c r="H20" s="90"/>
      <c r="I20" s="89"/>
      <c r="J20" s="89"/>
      <c r="K20" s="89"/>
      <c r="L20" s="89"/>
      <c r="M20" s="89"/>
      <c r="N20" s="89"/>
      <c r="O20" s="89"/>
      <c r="P20" s="89"/>
      <c r="Q20" s="89"/>
      <c r="R20" s="76"/>
    </row>
    <row r="21" spans="2:18" s="84" customFormat="1" ht="17.25" customHeight="1" x14ac:dyDescent="0.2">
      <c r="B21" s="85"/>
      <c r="C21" s="101"/>
      <c r="D21" s="101"/>
      <c r="E21" s="101"/>
      <c r="F21" s="101"/>
      <c r="G21" s="101"/>
      <c r="H21" s="91"/>
      <c r="I21" s="87"/>
      <c r="J21" s="87"/>
      <c r="K21" s="87"/>
      <c r="L21" s="87"/>
      <c r="M21" s="87"/>
      <c r="N21" s="87"/>
      <c r="O21" s="87"/>
      <c r="P21" s="87"/>
      <c r="Q21" s="87"/>
      <c r="R21" s="86"/>
    </row>
    <row r="22" spans="2:18" s="84" customFormat="1" ht="17.25" customHeight="1" x14ac:dyDescent="0.2">
      <c r="B22" s="85"/>
      <c r="C22" s="101"/>
      <c r="D22" s="101"/>
      <c r="E22" s="101"/>
      <c r="F22" s="101"/>
      <c r="G22" s="101"/>
      <c r="H22" s="91"/>
      <c r="I22" s="87"/>
      <c r="J22" s="87"/>
      <c r="K22" s="87"/>
      <c r="L22" s="87"/>
      <c r="M22" s="87"/>
      <c r="N22" s="87"/>
      <c r="O22" s="87"/>
      <c r="P22" s="87"/>
      <c r="Q22" s="87"/>
      <c r="R22" s="86"/>
    </row>
    <row r="23" spans="2:18" s="84" customFormat="1" ht="17.25" customHeight="1" x14ac:dyDescent="0.2">
      <c r="B23" s="85"/>
      <c r="C23" s="98"/>
      <c r="D23" s="98"/>
      <c r="E23" s="98"/>
      <c r="F23" s="98"/>
      <c r="G23" s="98"/>
      <c r="H23" s="91"/>
      <c r="I23" s="87"/>
      <c r="J23" s="87"/>
      <c r="K23" s="87"/>
      <c r="L23" s="87"/>
      <c r="M23" s="87"/>
      <c r="N23" s="87"/>
      <c r="O23" s="87"/>
      <c r="P23" s="87"/>
      <c r="Q23" s="87"/>
      <c r="R23" s="86"/>
    </row>
    <row r="24" spans="2:18" s="84" customFormat="1" ht="17.25" customHeight="1" x14ac:dyDescent="0.2">
      <c r="B24" s="85"/>
      <c r="C24" s="98"/>
      <c r="D24" s="98"/>
      <c r="E24" s="98"/>
      <c r="F24" s="98"/>
      <c r="G24" s="98"/>
      <c r="H24" s="98"/>
      <c r="I24" s="87"/>
      <c r="J24" s="87"/>
      <c r="K24" s="87"/>
      <c r="L24" s="87"/>
      <c r="M24" s="87"/>
      <c r="N24" s="87"/>
      <c r="O24" s="87"/>
      <c r="P24" s="87"/>
      <c r="Q24" s="87"/>
      <c r="R24" s="86"/>
    </row>
    <row r="25" spans="2:18" s="84" customFormat="1" ht="17.25" customHeight="1" x14ac:dyDescent="0.2">
      <c r="B25" s="85"/>
      <c r="C25" s="98"/>
      <c r="D25" s="98"/>
      <c r="E25" s="98"/>
      <c r="F25" s="98"/>
      <c r="G25" s="98"/>
      <c r="H25" s="98"/>
      <c r="I25" s="87"/>
      <c r="J25" s="87"/>
      <c r="K25" s="87"/>
      <c r="L25" s="87"/>
      <c r="M25" s="87"/>
      <c r="N25" s="87"/>
      <c r="O25" s="87"/>
      <c r="P25" s="87"/>
      <c r="Q25" s="87"/>
      <c r="R25" s="86"/>
    </row>
    <row r="26" spans="2:18" s="84" customFormat="1" ht="17.25" customHeight="1" x14ac:dyDescent="0.2">
      <c r="B26" s="85"/>
      <c r="C26" s="98"/>
      <c r="D26" s="98"/>
      <c r="E26" s="98"/>
      <c r="F26" s="98"/>
      <c r="G26" s="98"/>
      <c r="H26" s="98"/>
      <c r="I26" s="98"/>
      <c r="J26" s="87"/>
      <c r="K26" s="87"/>
      <c r="L26" s="87"/>
      <c r="M26" s="87"/>
      <c r="N26" s="87"/>
      <c r="O26" s="87"/>
      <c r="P26" s="87"/>
      <c r="Q26" s="87"/>
      <c r="R26" s="86"/>
    </row>
    <row r="27" spans="2:18" s="84" customFormat="1" ht="9.75" customHeight="1" x14ac:dyDescent="0.2">
      <c r="B27" s="85"/>
      <c r="C27" s="88"/>
      <c r="D27" s="88"/>
      <c r="E27" s="88"/>
      <c r="F27" s="88"/>
      <c r="G27" s="88"/>
      <c r="H27" s="87"/>
      <c r="I27" s="87"/>
      <c r="J27" s="87"/>
      <c r="K27" s="87"/>
      <c r="L27" s="87"/>
      <c r="M27" s="87"/>
      <c r="N27" s="87"/>
      <c r="O27" s="87"/>
      <c r="P27" s="87"/>
      <c r="Q27" s="87"/>
      <c r="R27" s="86"/>
    </row>
    <row r="28" spans="2:18" ht="12.75" customHeight="1" x14ac:dyDescent="0.2">
      <c r="B28" s="75"/>
      <c r="C28" s="95" t="s">
        <v>23</v>
      </c>
      <c r="D28" s="95"/>
      <c r="E28" s="95"/>
      <c r="F28" s="95"/>
      <c r="G28" s="95"/>
      <c r="H28" s="95"/>
      <c r="I28" s="95"/>
      <c r="J28" s="95"/>
      <c r="K28" s="95"/>
      <c r="L28" s="95"/>
      <c r="M28" s="95"/>
      <c r="N28" s="95"/>
      <c r="O28" s="95"/>
      <c r="P28" s="95"/>
      <c r="Q28" s="95"/>
      <c r="R28" s="76"/>
    </row>
    <row r="29" spans="2:18" ht="12.75" customHeight="1" x14ac:dyDescent="0.2">
      <c r="B29" s="75"/>
      <c r="C29" s="99"/>
      <c r="D29" s="99"/>
      <c r="E29" s="99"/>
      <c r="F29" s="99"/>
      <c r="G29" s="99"/>
      <c r="H29" s="99"/>
      <c r="I29" s="99"/>
      <c r="J29" s="99"/>
      <c r="K29" s="99"/>
      <c r="L29" s="99"/>
      <c r="M29" s="99"/>
      <c r="N29" s="99"/>
      <c r="O29" s="99"/>
      <c r="P29" s="99"/>
      <c r="Q29" s="99"/>
      <c r="R29" s="76"/>
    </row>
    <row r="30" spans="2:18" ht="12.75" customHeight="1" x14ac:dyDescent="0.2">
      <c r="B30" s="75"/>
      <c r="C30" s="96" t="s">
        <v>28</v>
      </c>
      <c r="D30" s="96"/>
      <c r="E30" s="96"/>
      <c r="F30" s="96"/>
      <c r="G30" s="96"/>
      <c r="H30" s="96"/>
      <c r="I30" s="96"/>
      <c r="J30" s="96"/>
      <c r="K30" s="96"/>
      <c r="L30" s="96"/>
      <c r="M30" s="96"/>
      <c r="N30" s="96"/>
      <c r="O30" s="96"/>
      <c r="P30" s="96"/>
      <c r="Q30" s="96"/>
      <c r="R30" s="76"/>
    </row>
    <row r="31" spans="2:18" x14ac:dyDescent="0.2">
      <c r="B31" s="75"/>
      <c r="C31" s="121"/>
      <c r="D31" s="121"/>
      <c r="E31" s="121"/>
      <c r="F31" s="121"/>
      <c r="G31" s="121"/>
      <c r="H31" s="121"/>
      <c r="I31" s="121"/>
      <c r="J31" s="121"/>
      <c r="K31" s="121"/>
      <c r="L31" s="121"/>
      <c r="M31" s="121"/>
      <c r="N31" s="121"/>
      <c r="O31" s="121"/>
      <c r="P31" s="121"/>
      <c r="Q31" s="121"/>
      <c r="R31" s="76"/>
    </row>
    <row r="32" spans="2:18" x14ac:dyDescent="0.2">
      <c r="B32" s="75"/>
      <c r="C32" s="121"/>
      <c r="D32" s="121"/>
      <c r="E32" s="121"/>
      <c r="F32" s="121"/>
      <c r="G32" s="121"/>
      <c r="H32" s="121"/>
      <c r="I32" s="121"/>
      <c r="J32" s="121"/>
      <c r="K32" s="121"/>
      <c r="L32" s="121"/>
      <c r="M32" s="121"/>
      <c r="N32" s="121"/>
      <c r="O32" s="121"/>
      <c r="P32" s="121"/>
      <c r="Q32" s="121"/>
      <c r="R32" s="76"/>
    </row>
    <row r="33" spans="2:18" x14ac:dyDescent="0.2">
      <c r="B33" s="75"/>
      <c r="C33" s="121"/>
      <c r="D33" s="121"/>
      <c r="E33" s="121"/>
      <c r="F33" s="121"/>
      <c r="G33" s="121"/>
      <c r="H33" s="121"/>
      <c r="I33" s="121"/>
      <c r="J33" s="121"/>
      <c r="K33" s="121"/>
      <c r="L33" s="121"/>
      <c r="M33" s="121"/>
      <c r="N33" s="121"/>
      <c r="O33" s="121"/>
      <c r="P33" s="121"/>
      <c r="Q33" s="121"/>
      <c r="R33" s="76"/>
    </row>
    <row r="34" spans="2:18" x14ac:dyDescent="0.2">
      <c r="B34" s="75"/>
      <c r="C34" s="121"/>
      <c r="D34" s="121"/>
      <c r="E34" s="121"/>
      <c r="F34" s="121"/>
      <c r="G34" s="121"/>
      <c r="H34" s="121"/>
      <c r="I34" s="121"/>
      <c r="J34" s="121"/>
      <c r="K34" s="121"/>
      <c r="L34" s="121"/>
      <c r="M34" s="121"/>
      <c r="N34" s="121"/>
      <c r="O34" s="121"/>
      <c r="P34" s="121"/>
      <c r="Q34" s="121"/>
      <c r="R34" s="76"/>
    </row>
    <row r="35" spans="2:18" x14ac:dyDescent="0.2">
      <c r="B35" s="75"/>
      <c r="C35" s="121"/>
      <c r="D35" s="121"/>
      <c r="E35" s="121"/>
      <c r="F35" s="121"/>
      <c r="G35" s="121"/>
      <c r="H35" s="121"/>
      <c r="I35" s="121"/>
      <c r="J35" s="121"/>
      <c r="K35" s="121"/>
      <c r="L35" s="121"/>
      <c r="M35" s="121"/>
      <c r="N35" s="121"/>
      <c r="O35" s="121"/>
      <c r="P35" s="121"/>
      <c r="Q35" s="121"/>
      <c r="R35" s="76"/>
    </row>
    <row r="36" spans="2:18" x14ac:dyDescent="0.2">
      <c r="B36" s="75"/>
      <c r="C36" s="121"/>
      <c r="D36" s="121"/>
      <c r="E36" s="121"/>
      <c r="F36" s="121"/>
      <c r="G36" s="121"/>
      <c r="H36" s="121"/>
      <c r="I36" s="121"/>
      <c r="J36" s="121"/>
      <c r="K36" s="121"/>
      <c r="L36" s="121"/>
      <c r="M36" s="121"/>
      <c r="N36" s="121"/>
      <c r="O36" s="121"/>
      <c r="P36" s="121"/>
      <c r="Q36" s="121"/>
      <c r="R36" s="76"/>
    </row>
    <row r="37" spans="2:18" x14ac:dyDescent="0.2">
      <c r="B37" s="75"/>
      <c r="C37" s="121"/>
      <c r="D37" s="121"/>
      <c r="E37" s="121"/>
      <c r="F37" s="121"/>
      <c r="G37" s="121"/>
      <c r="H37" s="121"/>
      <c r="I37" s="121"/>
      <c r="J37" s="121"/>
      <c r="K37" s="121"/>
      <c r="L37" s="121"/>
      <c r="M37" s="121"/>
      <c r="N37" s="121"/>
      <c r="O37" s="121"/>
      <c r="P37" s="121"/>
      <c r="Q37" s="121"/>
      <c r="R37" s="76"/>
    </row>
    <row r="38" spans="2:18" x14ac:dyDescent="0.2">
      <c r="B38" s="75"/>
      <c r="C38" s="121"/>
      <c r="D38" s="121"/>
      <c r="E38" s="121"/>
      <c r="F38" s="121"/>
      <c r="G38" s="121"/>
      <c r="H38" s="121"/>
      <c r="I38" s="121"/>
      <c r="J38" s="121"/>
      <c r="K38" s="121"/>
      <c r="L38" s="121"/>
      <c r="M38" s="121"/>
      <c r="N38" s="121"/>
      <c r="O38" s="121"/>
      <c r="P38" s="121"/>
      <c r="Q38" s="121"/>
      <c r="R38" s="76"/>
    </row>
    <row r="39" spans="2:18" x14ac:dyDescent="0.2">
      <c r="B39" s="75"/>
      <c r="C39" s="121"/>
      <c r="D39" s="121"/>
      <c r="E39" s="121"/>
      <c r="F39" s="121"/>
      <c r="G39" s="121"/>
      <c r="H39" s="121"/>
      <c r="I39" s="121"/>
      <c r="J39" s="121"/>
      <c r="K39" s="121"/>
      <c r="L39" s="121"/>
      <c r="M39" s="121"/>
      <c r="N39" s="121"/>
      <c r="O39" s="121"/>
      <c r="P39" s="121"/>
      <c r="Q39" s="121"/>
      <c r="R39" s="76"/>
    </row>
    <row r="40" spans="2:18" ht="166.5" customHeight="1" x14ac:dyDescent="0.2">
      <c r="B40" s="75"/>
      <c r="C40" s="121"/>
      <c r="D40" s="121"/>
      <c r="E40" s="121"/>
      <c r="F40" s="121"/>
      <c r="G40" s="121"/>
      <c r="H40" s="121"/>
      <c r="I40" s="121"/>
      <c r="J40" s="121"/>
      <c r="K40" s="121"/>
      <c r="L40" s="121"/>
      <c r="M40" s="121"/>
      <c r="N40" s="121"/>
      <c r="O40" s="121"/>
      <c r="P40" s="121"/>
      <c r="Q40" s="121"/>
      <c r="R40" s="76"/>
    </row>
    <row r="41" spans="2:18" ht="12.75" customHeight="1" x14ac:dyDescent="0.2">
      <c r="B41" s="75"/>
      <c r="C41" s="95" t="s">
        <v>24</v>
      </c>
      <c r="D41" s="95"/>
      <c r="E41" s="95"/>
      <c r="F41" s="95"/>
      <c r="G41" s="95"/>
      <c r="H41" s="95"/>
      <c r="I41" s="95"/>
      <c r="J41" s="95"/>
      <c r="K41" s="95"/>
      <c r="L41" s="95"/>
      <c r="M41" s="95"/>
      <c r="N41" s="95"/>
      <c r="O41" s="95"/>
      <c r="P41" s="95"/>
      <c r="Q41" s="95"/>
      <c r="R41" s="76"/>
    </row>
    <row r="42" spans="2:18" ht="12.75" customHeight="1" x14ac:dyDescent="0.2">
      <c r="B42" s="75"/>
      <c r="C42" s="100"/>
      <c r="D42" s="100"/>
      <c r="E42" s="100"/>
      <c r="F42" s="100"/>
      <c r="G42" s="100"/>
      <c r="H42" s="100"/>
      <c r="I42" s="100"/>
      <c r="J42" s="100"/>
      <c r="K42" s="100"/>
      <c r="L42" s="100"/>
      <c r="M42" s="100"/>
      <c r="N42" s="100"/>
      <c r="O42" s="100"/>
      <c r="P42" s="100"/>
      <c r="Q42" s="100"/>
      <c r="R42" s="76"/>
    </row>
    <row r="43" spans="2:18" ht="12.75" customHeight="1" x14ac:dyDescent="0.2">
      <c r="B43" s="75"/>
      <c r="C43" s="94" t="s">
        <v>25</v>
      </c>
      <c r="D43" s="94"/>
      <c r="E43" s="94"/>
      <c r="F43" s="94"/>
      <c r="G43" s="94"/>
      <c r="H43" s="94"/>
      <c r="I43" s="94"/>
      <c r="J43" s="94"/>
      <c r="K43" s="94"/>
      <c r="L43" s="94"/>
      <c r="M43" s="94"/>
      <c r="N43" s="94"/>
      <c r="O43" s="94"/>
      <c r="P43" s="94"/>
      <c r="Q43" s="94"/>
      <c r="R43" s="76"/>
    </row>
    <row r="44" spans="2:18" x14ac:dyDescent="0.2">
      <c r="B44" s="75"/>
      <c r="C44" s="121"/>
      <c r="D44" s="121"/>
      <c r="E44" s="121"/>
      <c r="F44" s="121"/>
      <c r="G44" s="121"/>
      <c r="H44" s="121"/>
      <c r="I44" s="121"/>
      <c r="J44" s="121"/>
      <c r="K44" s="121"/>
      <c r="L44" s="121"/>
      <c r="M44" s="121"/>
      <c r="N44" s="121"/>
      <c r="O44" s="121"/>
      <c r="P44" s="121"/>
      <c r="Q44" s="121"/>
      <c r="R44" s="76"/>
    </row>
    <row r="45" spans="2:18" x14ac:dyDescent="0.2">
      <c r="B45" s="75"/>
      <c r="C45" s="121"/>
      <c r="D45" s="121"/>
      <c r="E45" s="121"/>
      <c r="F45" s="121"/>
      <c r="G45" s="121"/>
      <c r="H45" s="121"/>
      <c r="I45" s="121"/>
      <c r="J45" s="121"/>
      <c r="K45" s="121"/>
      <c r="L45" s="121"/>
      <c r="M45" s="121"/>
      <c r="N45" s="121"/>
      <c r="O45" s="121"/>
      <c r="P45" s="121"/>
      <c r="Q45" s="121"/>
      <c r="R45" s="76"/>
    </row>
    <row r="46" spans="2:18" x14ac:dyDescent="0.2">
      <c r="B46" s="75"/>
      <c r="C46" s="121"/>
      <c r="D46" s="121"/>
      <c r="E46" s="121"/>
      <c r="F46" s="121"/>
      <c r="G46" s="121"/>
      <c r="H46" s="121"/>
      <c r="I46" s="121"/>
      <c r="J46" s="121"/>
      <c r="K46" s="121"/>
      <c r="L46" s="121"/>
      <c r="M46" s="121"/>
      <c r="N46" s="121"/>
      <c r="O46" s="121"/>
      <c r="P46" s="121"/>
      <c r="Q46" s="121"/>
      <c r="R46" s="76"/>
    </row>
    <row r="47" spans="2:18" x14ac:dyDescent="0.2">
      <c r="B47" s="75"/>
      <c r="C47" s="121"/>
      <c r="D47" s="121"/>
      <c r="E47" s="121"/>
      <c r="F47" s="121"/>
      <c r="G47" s="121"/>
      <c r="H47" s="121"/>
      <c r="I47" s="121"/>
      <c r="J47" s="121"/>
      <c r="K47" s="121"/>
      <c r="L47" s="121"/>
      <c r="M47" s="121"/>
      <c r="N47" s="121"/>
      <c r="O47" s="121"/>
      <c r="P47" s="121"/>
      <c r="Q47" s="121"/>
      <c r="R47" s="76"/>
    </row>
    <row r="48" spans="2:18" x14ac:dyDescent="0.2">
      <c r="B48" s="75"/>
      <c r="C48" s="121"/>
      <c r="D48" s="121"/>
      <c r="E48" s="121"/>
      <c r="F48" s="121"/>
      <c r="G48" s="121"/>
      <c r="H48" s="121"/>
      <c r="I48" s="121"/>
      <c r="J48" s="121"/>
      <c r="K48" s="121"/>
      <c r="L48" s="121"/>
      <c r="M48" s="121"/>
      <c r="N48" s="121"/>
      <c r="O48" s="121"/>
      <c r="P48" s="121"/>
      <c r="Q48" s="121"/>
      <c r="R48" s="76"/>
    </row>
    <row r="49" spans="2:18" x14ac:dyDescent="0.2">
      <c r="B49" s="75"/>
      <c r="C49" s="121"/>
      <c r="D49" s="121"/>
      <c r="E49" s="121"/>
      <c r="F49" s="121"/>
      <c r="G49" s="121"/>
      <c r="H49" s="121"/>
      <c r="I49" s="121"/>
      <c r="J49" s="121"/>
      <c r="K49" s="121"/>
      <c r="L49" s="121"/>
      <c r="M49" s="121"/>
      <c r="N49" s="121"/>
      <c r="O49" s="121"/>
      <c r="P49" s="121"/>
      <c r="Q49" s="121"/>
      <c r="R49" s="76"/>
    </row>
    <row r="50" spans="2:18" x14ac:dyDescent="0.2">
      <c r="B50" s="75"/>
      <c r="C50" s="121"/>
      <c r="D50" s="121"/>
      <c r="E50" s="121"/>
      <c r="F50" s="121"/>
      <c r="G50" s="121"/>
      <c r="H50" s="121"/>
      <c r="I50" s="121"/>
      <c r="J50" s="121"/>
      <c r="K50" s="121"/>
      <c r="L50" s="121"/>
      <c r="M50" s="121"/>
      <c r="N50" s="121"/>
      <c r="O50" s="121"/>
      <c r="P50" s="121"/>
      <c r="Q50" s="121"/>
      <c r="R50" s="76"/>
    </row>
    <row r="51" spans="2:18" x14ac:dyDescent="0.2">
      <c r="B51" s="75"/>
      <c r="C51" s="121"/>
      <c r="D51" s="121"/>
      <c r="E51" s="121"/>
      <c r="F51" s="121"/>
      <c r="G51" s="121"/>
      <c r="H51" s="121"/>
      <c r="I51" s="121"/>
      <c r="J51" s="121"/>
      <c r="K51" s="121"/>
      <c r="L51" s="121"/>
      <c r="M51" s="121"/>
      <c r="N51" s="121"/>
      <c r="O51" s="121"/>
      <c r="P51" s="121"/>
      <c r="Q51" s="121"/>
      <c r="R51" s="76"/>
    </row>
    <row r="52" spans="2:18" x14ac:dyDescent="0.2">
      <c r="B52" s="75"/>
      <c r="C52" s="121"/>
      <c r="D52" s="121"/>
      <c r="E52" s="121"/>
      <c r="F52" s="121"/>
      <c r="G52" s="121"/>
      <c r="H52" s="121"/>
      <c r="I52" s="121"/>
      <c r="J52" s="121"/>
      <c r="K52" s="121"/>
      <c r="L52" s="121"/>
      <c r="M52" s="121"/>
      <c r="N52" s="121"/>
      <c r="O52" s="121"/>
      <c r="P52" s="121"/>
      <c r="Q52" s="121"/>
      <c r="R52" s="76"/>
    </row>
    <row r="53" spans="2:18" x14ac:dyDescent="0.2">
      <c r="B53" s="75"/>
      <c r="C53" s="121"/>
      <c r="D53" s="121"/>
      <c r="E53" s="121"/>
      <c r="F53" s="121"/>
      <c r="G53" s="121"/>
      <c r="H53" s="121"/>
      <c r="I53" s="121"/>
      <c r="J53" s="121"/>
      <c r="K53" s="121"/>
      <c r="L53" s="121"/>
      <c r="M53" s="121"/>
      <c r="N53" s="121"/>
      <c r="O53" s="121"/>
      <c r="P53" s="121"/>
      <c r="Q53" s="121"/>
      <c r="R53" s="76"/>
    </row>
    <row r="54" spans="2:18" x14ac:dyDescent="0.2">
      <c r="B54" s="75"/>
      <c r="C54" s="121"/>
      <c r="D54" s="121"/>
      <c r="E54" s="121"/>
      <c r="F54" s="121"/>
      <c r="G54" s="121"/>
      <c r="H54" s="121"/>
      <c r="I54" s="121"/>
      <c r="J54" s="121"/>
      <c r="K54" s="121"/>
      <c r="L54" s="121"/>
      <c r="M54" s="121"/>
      <c r="N54" s="121"/>
      <c r="O54" s="121"/>
      <c r="P54" s="121"/>
      <c r="Q54" s="121"/>
      <c r="R54" s="76"/>
    </row>
    <row r="55" spans="2:18" x14ac:dyDescent="0.2">
      <c r="B55" s="75"/>
      <c r="C55" s="121"/>
      <c r="D55" s="121"/>
      <c r="E55" s="121"/>
      <c r="F55" s="121"/>
      <c r="G55" s="121"/>
      <c r="H55" s="121"/>
      <c r="I55" s="121"/>
      <c r="J55" s="121"/>
      <c r="K55" s="121"/>
      <c r="L55" s="121"/>
      <c r="M55" s="121"/>
      <c r="N55" s="121"/>
      <c r="O55" s="121"/>
      <c r="P55" s="121"/>
      <c r="Q55" s="121"/>
      <c r="R55" s="76"/>
    </row>
    <row r="56" spans="2:18" ht="23.25" customHeight="1" x14ac:dyDescent="0.2">
      <c r="B56" s="75"/>
      <c r="C56" s="121"/>
      <c r="D56" s="121"/>
      <c r="E56" s="121"/>
      <c r="F56" s="121"/>
      <c r="G56" s="121"/>
      <c r="H56" s="121"/>
      <c r="I56" s="121"/>
      <c r="J56" s="121"/>
      <c r="K56" s="121"/>
      <c r="L56" s="121"/>
      <c r="M56" s="121"/>
      <c r="N56" s="121"/>
      <c r="O56" s="121"/>
      <c r="P56" s="121"/>
      <c r="Q56" s="121"/>
      <c r="R56" s="76"/>
    </row>
    <row r="57" spans="2:18" ht="13.5" thickBot="1" x14ac:dyDescent="0.25">
      <c r="B57" s="77"/>
      <c r="C57" s="78"/>
      <c r="D57" s="78"/>
      <c r="E57" s="78"/>
      <c r="F57" s="78"/>
      <c r="G57" s="78"/>
      <c r="H57" s="78"/>
      <c r="I57" s="78"/>
      <c r="J57" s="78"/>
      <c r="K57" s="78"/>
      <c r="L57" s="78"/>
      <c r="M57" s="78"/>
      <c r="N57" s="78"/>
      <c r="O57" s="78"/>
      <c r="P57" s="78"/>
      <c r="Q57" s="78"/>
      <c r="R57" s="79"/>
    </row>
    <row r="58" spans="2:18" ht="13.5" thickTop="1" x14ac:dyDescent="0.2"/>
  </sheetData>
  <sheetProtection password="C070" sheet="1" objects="1" scenarios="1" selectLockedCells="1"/>
  <mergeCells count="14">
    <mergeCell ref="C23:G23"/>
    <mergeCell ref="C26:I26"/>
    <mergeCell ref="C25:H25"/>
    <mergeCell ref="C24:H24"/>
    <mergeCell ref="C43:Q56"/>
    <mergeCell ref="C41:Q42"/>
    <mergeCell ref="C30:Q40"/>
    <mergeCell ref="C28:Q29"/>
    <mergeCell ref="C3:Q4"/>
    <mergeCell ref="C6:Q7"/>
    <mergeCell ref="C8:Q19"/>
    <mergeCell ref="C20:G20"/>
    <mergeCell ref="C21:G21"/>
    <mergeCell ref="C22:G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6"/>
  <sheetViews>
    <sheetView zoomScaleNormal="100" workbookViewId="0">
      <selection activeCell="C8" sqref="C8"/>
    </sheetView>
  </sheetViews>
  <sheetFormatPr defaultRowHeight="12.75" x14ac:dyDescent="0.2"/>
  <cols>
    <col min="1" max="1" width="9.140625" style="41"/>
    <col min="2" max="2" width="2.85546875" style="41" customWidth="1"/>
    <col min="3" max="3" width="14.42578125" style="41" customWidth="1"/>
    <col min="4" max="5" width="16.28515625" style="41" customWidth="1"/>
    <col min="6" max="6" width="2.42578125" style="41" customWidth="1"/>
    <col min="7" max="7" width="2.7109375" style="41" customWidth="1"/>
    <col min="8" max="8" width="30.85546875" style="41" customWidth="1"/>
    <col min="9" max="9" width="2.28515625" style="41" customWidth="1"/>
    <col min="10" max="12" width="9.140625" style="41"/>
    <col min="13" max="13" width="16.28515625" style="41" hidden="1" customWidth="1"/>
    <col min="14" max="16384" width="9.140625" style="41"/>
  </cols>
  <sheetData>
    <row r="2" spans="2:13" ht="13.5" thickBot="1" x14ac:dyDescent="0.25"/>
    <row r="3" spans="2:13" ht="13.5" thickTop="1" x14ac:dyDescent="0.2">
      <c r="B3" s="42"/>
      <c r="C3" s="43"/>
      <c r="D3" s="43"/>
      <c r="E3" s="43"/>
      <c r="F3" s="43"/>
      <c r="G3" s="43"/>
      <c r="H3" s="43"/>
      <c r="I3" s="44"/>
    </row>
    <row r="4" spans="2:13" x14ac:dyDescent="0.2">
      <c r="B4" s="45"/>
      <c r="C4" s="107" t="s">
        <v>26</v>
      </c>
      <c r="D4" s="107"/>
      <c r="E4" s="107"/>
      <c r="F4" s="107"/>
      <c r="G4" s="107"/>
      <c r="H4" s="107"/>
      <c r="I4" s="46"/>
    </row>
    <row r="5" spans="2:13" x14ac:dyDescent="0.2">
      <c r="B5" s="45"/>
      <c r="C5" s="107"/>
      <c r="D5" s="107"/>
      <c r="E5" s="107"/>
      <c r="F5" s="107"/>
      <c r="G5" s="107"/>
      <c r="H5" s="107"/>
      <c r="I5" s="46"/>
    </row>
    <row r="6" spans="2:13" ht="13.5" thickBot="1" x14ac:dyDescent="0.25">
      <c r="B6" s="45"/>
      <c r="C6" s="47"/>
      <c r="D6" s="47"/>
      <c r="E6" s="47"/>
      <c r="F6" s="47"/>
      <c r="G6" s="47"/>
      <c r="H6" s="47"/>
      <c r="I6" s="46"/>
    </row>
    <row r="7" spans="2:13" s="53" customFormat="1" ht="44.25" customHeight="1" x14ac:dyDescent="0.2">
      <c r="B7" s="48"/>
      <c r="C7" s="49" t="s">
        <v>5</v>
      </c>
      <c r="D7" s="49" t="s">
        <v>0</v>
      </c>
      <c r="E7" s="49" t="s">
        <v>6</v>
      </c>
      <c r="F7" s="50"/>
      <c r="G7" s="51"/>
      <c r="H7" s="49" t="s">
        <v>1</v>
      </c>
      <c r="I7" s="52"/>
    </row>
    <row r="8" spans="2:13" ht="17.25" customHeight="1" thickBot="1" x14ac:dyDescent="0.25">
      <c r="B8" s="45"/>
      <c r="C8" s="7">
        <v>2000</v>
      </c>
      <c r="D8" s="8" t="s">
        <v>3</v>
      </c>
      <c r="E8" s="9">
        <v>0.8</v>
      </c>
      <c r="F8" s="54"/>
      <c r="G8" s="47"/>
      <c r="H8" s="10">
        <v>875</v>
      </c>
      <c r="I8" s="46"/>
    </row>
    <row r="9" spans="2:13" x14ac:dyDescent="0.2">
      <c r="B9" s="45"/>
      <c r="C9" s="54"/>
      <c r="D9" s="54"/>
      <c r="E9" s="54"/>
      <c r="F9" s="54"/>
      <c r="G9" s="47"/>
      <c r="H9" s="54"/>
      <c r="I9" s="46"/>
    </row>
    <row r="10" spans="2:13" ht="13.5" thickBot="1" x14ac:dyDescent="0.25">
      <c r="B10" s="45"/>
      <c r="C10" s="54"/>
      <c r="D10" s="54"/>
      <c r="E10" s="54"/>
      <c r="F10" s="54"/>
      <c r="G10" s="47"/>
      <c r="H10" s="54"/>
      <c r="I10" s="46"/>
      <c r="M10" s="55"/>
    </row>
    <row r="11" spans="2:13" ht="48" customHeight="1" x14ac:dyDescent="0.2">
      <c r="B11" s="45"/>
      <c r="C11" s="102" t="s">
        <v>7</v>
      </c>
      <c r="D11" s="56" t="s">
        <v>16</v>
      </c>
      <c r="E11" s="49" t="s">
        <v>17</v>
      </c>
      <c r="F11" s="54"/>
      <c r="G11" s="47"/>
      <c r="H11" s="49" t="s">
        <v>13</v>
      </c>
      <c r="I11" s="46"/>
    </row>
    <row r="12" spans="2:13" ht="18" customHeight="1" thickBot="1" x14ac:dyDescent="0.25">
      <c r="B12" s="45"/>
      <c r="C12" s="103"/>
      <c r="D12" s="14">
        <v>1.7</v>
      </c>
      <c r="E12" s="9">
        <v>2.6</v>
      </c>
      <c r="F12" s="54"/>
      <c r="G12" s="47"/>
      <c r="H12" s="11">
        <v>5000</v>
      </c>
      <c r="I12" s="46"/>
      <c r="M12" s="6"/>
    </row>
    <row r="13" spans="2:13" ht="31.5" customHeight="1" thickBot="1" x14ac:dyDescent="0.25">
      <c r="B13" s="45"/>
      <c r="C13" s="104"/>
      <c r="D13" s="105" t="str">
        <f>"Required "&amp;$D$8&amp;" per Sample for Weibayes Zero-Failure Test"</f>
        <v>Required Hours per Sample for Weibayes Zero-Failure Test</v>
      </c>
      <c r="E13" s="106"/>
      <c r="F13" s="54"/>
      <c r="G13" s="47"/>
      <c r="H13" s="40"/>
      <c r="I13" s="46"/>
      <c r="M13" s="55" t="s">
        <v>3</v>
      </c>
    </row>
    <row r="14" spans="2:13" ht="15" customHeight="1" x14ac:dyDescent="0.2">
      <c r="B14" s="45"/>
      <c r="C14" s="57">
        <v>1</v>
      </c>
      <c r="D14" s="58">
        <f>(-POWER($C$8,D$12)/(C14*LN($E$8)))^(1/D$12)</f>
        <v>4832.9875645489728</v>
      </c>
      <c r="E14" s="58">
        <f>(-POWER($C$8,E$12)/(C14*LN($E$8)))^(1/E$12)</f>
        <v>3561.0205512021153</v>
      </c>
      <c r="F14" s="54"/>
      <c r="G14" s="47"/>
      <c r="H14" s="47"/>
      <c r="I14" s="46"/>
      <c r="M14" s="55" t="s">
        <v>2</v>
      </c>
    </row>
    <row r="15" spans="2:13" ht="15" customHeight="1" x14ac:dyDescent="0.2">
      <c r="B15" s="45"/>
      <c r="C15" s="59">
        <f>C14+1</f>
        <v>2</v>
      </c>
      <c r="D15" s="60">
        <f t="shared" ref="D15:D43" si="0">(-POWER($C$8,D$12)/(C15*LN($E$8)))^(1/D$12)</f>
        <v>3214.6908171205364</v>
      </c>
      <c r="E15" s="60">
        <f t="shared" ref="E15:E43" si="1">(-POWER($C$8,E$12)/(C15*LN($E$8)))^(1/E$12)</f>
        <v>2727.6818411118229</v>
      </c>
      <c r="F15" s="47"/>
      <c r="G15" s="47"/>
      <c r="H15" s="47"/>
      <c r="I15" s="46"/>
      <c r="M15" s="55" t="s">
        <v>4</v>
      </c>
    </row>
    <row r="16" spans="2:13" ht="15" customHeight="1" x14ac:dyDescent="0.2">
      <c r="B16" s="45"/>
      <c r="C16" s="59">
        <f t="shared" ref="C16:C43" si="2">C15+1</f>
        <v>3</v>
      </c>
      <c r="D16" s="60">
        <f t="shared" si="0"/>
        <v>2532.5388487051364</v>
      </c>
      <c r="E16" s="60">
        <f t="shared" si="1"/>
        <v>2333.8143462121388</v>
      </c>
      <c r="F16" s="47"/>
      <c r="G16" s="47"/>
      <c r="H16" s="47"/>
      <c r="I16" s="46"/>
    </row>
    <row r="17" spans="2:13" ht="15" customHeight="1" x14ac:dyDescent="0.2">
      <c r="B17" s="45"/>
      <c r="C17" s="59">
        <f t="shared" si="2"/>
        <v>4</v>
      </c>
      <c r="D17" s="60">
        <f t="shared" si="0"/>
        <v>2138.27097869711</v>
      </c>
      <c r="E17" s="60">
        <f t="shared" si="1"/>
        <v>2089.3584070497805</v>
      </c>
      <c r="F17" s="47"/>
      <c r="G17" s="47"/>
      <c r="H17" s="47"/>
      <c r="I17" s="46"/>
    </row>
    <row r="18" spans="2:13" ht="15" customHeight="1" x14ac:dyDescent="0.2">
      <c r="B18" s="45"/>
      <c r="C18" s="59">
        <f t="shared" si="2"/>
        <v>5</v>
      </c>
      <c r="D18" s="60">
        <f t="shared" si="0"/>
        <v>1875.2399715233753</v>
      </c>
      <c r="E18" s="60">
        <f t="shared" si="1"/>
        <v>1917.5198260990237</v>
      </c>
      <c r="F18" s="47"/>
      <c r="G18" s="47"/>
      <c r="H18" s="47"/>
      <c r="I18" s="46"/>
      <c r="M18" s="70">
        <f>D12</f>
        <v>1.7</v>
      </c>
    </row>
    <row r="19" spans="2:13" ht="15" customHeight="1" x14ac:dyDescent="0.2">
      <c r="B19" s="45"/>
      <c r="C19" s="59">
        <f t="shared" si="2"/>
        <v>6</v>
      </c>
      <c r="D19" s="60">
        <f t="shared" si="0"/>
        <v>1684.5334841438159</v>
      </c>
      <c r="E19" s="60">
        <f t="shared" si="1"/>
        <v>1787.6625313325221</v>
      </c>
      <c r="F19" s="47"/>
      <c r="G19" s="47"/>
      <c r="H19" s="47"/>
      <c r="I19" s="46"/>
      <c r="M19" s="70">
        <f>E12</f>
        <v>2.6</v>
      </c>
    </row>
    <row r="20" spans="2:13" ht="15" customHeight="1" x14ac:dyDescent="0.2">
      <c r="B20" s="45"/>
      <c r="C20" s="59">
        <f t="shared" si="2"/>
        <v>7</v>
      </c>
      <c r="D20" s="60">
        <f t="shared" si="0"/>
        <v>1538.5059619978649</v>
      </c>
      <c r="E20" s="60">
        <f t="shared" si="1"/>
        <v>1684.7550714713498</v>
      </c>
      <c r="F20" s="47"/>
      <c r="G20" s="47"/>
      <c r="H20" s="47"/>
      <c r="I20" s="46"/>
    </row>
    <row r="21" spans="2:13" ht="15" customHeight="1" x14ac:dyDescent="0.2">
      <c r="B21" s="45"/>
      <c r="C21" s="59">
        <f t="shared" si="2"/>
        <v>8</v>
      </c>
      <c r="D21" s="60">
        <f t="shared" si="0"/>
        <v>1422.2838333279324</v>
      </c>
      <c r="E21" s="60">
        <f t="shared" si="1"/>
        <v>1600.4133940086738</v>
      </c>
      <c r="F21" s="47"/>
      <c r="G21" s="47"/>
      <c r="H21" s="47"/>
      <c r="I21" s="46"/>
    </row>
    <row r="22" spans="2:13" ht="15" customHeight="1" x14ac:dyDescent="0.2">
      <c r="B22" s="45"/>
      <c r="C22" s="59">
        <f t="shared" si="2"/>
        <v>9</v>
      </c>
      <c r="D22" s="60">
        <f t="shared" si="0"/>
        <v>1327.0783205086295</v>
      </c>
      <c r="E22" s="60">
        <f t="shared" si="1"/>
        <v>1529.5304602347526</v>
      </c>
      <c r="F22" s="47"/>
      <c r="G22" s="47"/>
      <c r="H22" s="47"/>
      <c r="I22" s="46"/>
    </row>
    <row r="23" spans="2:13" ht="15" customHeight="1" x14ac:dyDescent="0.2">
      <c r="B23" s="45"/>
      <c r="C23" s="59">
        <f t="shared" si="2"/>
        <v>10</v>
      </c>
      <c r="D23" s="60">
        <f t="shared" si="0"/>
        <v>1247.3271730663246</v>
      </c>
      <c r="E23" s="60">
        <f t="shared" si="1"/>
        <v>1468.7879315542168</v>
      </c>
      <c r="F23" s="47"/>
      <c r="G23" s="47"/>
      <c r="H23" s="47"/>
      <c r="I23" s="46"/>
    </row>
    <row r="24" spans="2:13" ht="15" customHeight="1" x14ac:dyDescent="0.2">
      <c r="B24" s="45"/>
      <c r="C24" s="59">
        <f t="shared" si="2"/>
        <v>11</v>
      </c>
      <c r="D24" s="60">
        <f t="shared" si="0"/>
        <v>1179.3202212278463</v>
      </c>
      <c r="E24" s="60">
        <f t="shared" si="1"/>
        <v>1415.9203771336436</v>
      </c>
      <c r="F24" s="47"/>
      <c r="G24" s="47"/>
      <c r="H24" s="47"/>
      <c r="I24" s="46"/>
    </row>
    <row r="25" spans="2:13" ht="15" customHeight="1" x14ac:dyDescent="0.2">
      <c r="B25" s="45"/>
      <c r="C25" s="59">
        <f t="shared" si="2"/>
        <v>12</v>
      </c>
      <c r="D25" s="60">
        <f t="shared" si="0"/>
        <v>1120.4776031975066</v>
      </c>
      <c r="E25" s="60">
        <f t="shared" si="1"/>
        <v>1369.319428135746</v>
      </c>
      <c r="F25" s="47"/>
      <c r="G25" s="47"/>
      <c r="H25" s="47"/>
      <c r="I25" s="46"/>
    </row>
    <row r="26" spans="2:13" ht="15" customHeight="1" thickBot="1" x14ac:dyDescent="0.25">
      <c r="B26" s="45"/>
      <c r="C26" s="59">
        <f t="shared" si="2"/>
        <v>13</v>
      </c>
      <c r="D26" s="60">
        <f t="shared" si="0"/>
        <v>1068.9438234993686</v>
      </c>
      <c r="E26" s="60">
        <f t="shared" si="1"/>
        <v>1327.8063130739336</v>
      </c>
      <c r="F26" s="47"/>
      <c r="G26" s="47"/>
      <c r="H26" s="47"/>
      <c r="I26" s="46"/>
    </row>
    <row r="27" spans="2:13" ht="15" customHeight="1" x14ac:dyDescent="0.2">
      <c r="B27" s="45"/>
      <c r="C27" s="59">
        <f t="shared" si="2"/>
        <v>14</v>
      </c>
      <c r="D27" s="60">
        <f t="shared" si="0"/>
        <v>1023.3465164277297</v>
      </c>
      <c r="E27" s="60">
        <f t="shared" si="1"/>
        <v>1290.4940449226347</v>
      </c>
      <c r="F27" s="47"/>
      <c r="G27" s="47"/>
      <c r="H27" s="102" t="s">
        <v>19</v>
      </c>
      <c r="I27" s="46"/>
    </row>
    <row r="28" spans="2:13" ht="15" customHeight="1" x14ac:dyDescent="0.2">
      <c r="B28" s="45"/>
      <c r="C28" s="59">
        <f t="shared" si="2"/>
        <v>15</v>
      </c>
      <c r="D28" s="60">
        <f t="shared" si="0"/>
        <v>982.64645110272897</v>
      </c>
      <c r="E28" s="60">
        <f t="shared" si="1"/>
        <v>1256.7002113440219</v>
      </c>
      <c r="F28" s="47"/>
      <c r="G28" s="47"/>
      <c r="H28" s="108"/>
      <c r="I28" s="46"/>
    </row>
    <row r="29" spans="2:13" ht="15" customHeight="1" thickBot="1" x14ac:dyDescent="0.25">
      <c r="B29" s="45"/>
      <c r="C29" s="59">
        <f t="shared" si="2"/>
        <v>16</v>
      </c>
      <c r="D29" s="60">
        <f t="shared" si="0"/>
        <v>946.04066682819825</v>
      </c>
      <c r="E29" s="60">
        <f t="shared" si="1"/>
        <v>1225.889738725584</v>
      </c>
      <c r="F29" s="47"/>
      <c r="G29" s="47"/>
      <c r="H29" s="38">
        <f>1/(1-E8)</f>
        <v>5.0000000000000009</v>
      </c>
      <c r="I29" s="46"/>
    </row>
    <row r="30" spans="2:13" ht="15" customHeight="1" x14ac:dyDescent="0.2">
      <c r="B30" s="45"/>
      <c r="C30" s="59">
        <f t="shared" si="2"/>
        <v>17</v>
      </c>
      <c r="D30" s="60">
        <f t="shared" si="0"/>
        <v>912.897871578322</v>
      </c>
      <c r="E30" s="60">
        <f t="shared" si="1"/>
        <v>1197.6361456973414</v>
      </c>
      <c r="F30" s="47"/>
      <c r="G30" s="47"/>
      <c r="H30" s="109" t="s">
        <v>9</v>
      </c>
      <c r="I30" s="46"/>
    </row>
    <row r="31" spans="2:13" ht="15" customHeight="1" x14ac:dyDescent="0.2">
      <c r="B31" s="45"/>
      <c r="C31" s="59">
        <f t="shared" si="2"/>
        <v>18</v>
      </c>
      <c r="D31" s="60">
        <f t="shared" si="0"/>
        <v>882.71414597297098</v>
      </c>
      <c r="E31" s="60">
        <f t="shared" si="1"/>
        <v>1171.5946038001257</v>
      </c>
      <c r="F31" s="47"/>
      <c r="G31" s="47"/>
      <c r="H31" s="110"/>
      <c r="I31" s="46"/>
    </row>
    <row r="32" spans="2:13" ht="15" customHeight="1" thickBot="1" x14ac:dyDescent="0.25">
      <c r="B32" s="45"/>
      <c r="C32" s="59">
        <f t="shared" si="2"/>
        <v>19</v>
      </c>
      <c r="D32" s="60">
        <f t="shared" si="0"/>
        <v>855.08182823129016</v>
      </c>
      <c r="E32" s="60">
        <f t="shared" si="1"/>
        <v>1147.4827670504312</v>
      </c>
      <c r="F32" s="47"/>
      <c r="G32" s="47"/>
      <c r="H32" s="12">
        <v>3</v>
      </c>
      <c r="I32" s="46"/>
    </row>
    <row r="33" spans="2:9" ht="15" customHeight="1" thickBot="1" x14ac:dyDescent="0.25">
      <c r="B33" s="45"/>
      <c r="C33" s="59">
        <f t="shared" si="2"/>
        <v>20</v>
      </c>
      <c r="D33" s="60">
        <f t="shared" si="0"/>
        <v>829.66718942415355</v>
      </c>
      <c r="E33" s="60">
        <f t="shared" si="1"/>
        <v>1125.0668486010754</v>
      </c>
      <c r="F33" s="47"/>
      <c r="G33" s="47"/>
      <c r="H33" s="47"/>
      <c r="I33" s="46"/>
    </row>
    <row r="34" spans="2:9" ht="15" customHeight="1" x14ac:dyDescent="0.2">
      <c r="B34" s="45"/>
      <c r="C34" s="59">
        <f t="shared" si="2"/>
        <v>21</v>
      </c>
      <c r="D34" s="60">
        <f t="shared" si="0"/>
        <v>806.19411196181716</v>
      </c>
      <c r="E34" s="60">
        <f t="shared" si="1"/>
        <v>1104.1513237900774</v>
      </c>
      <c r="F34" s="47"/>
      <c r="G34" s="47"/>
      <c r="H34" s="102" t="s">
        <v>20</v>
      </c>
      <c r="I34" s="46"/>
    </row>
    <row r="35" spans="2:9" ht="15" customHeight="1" x14ac:dyDescent="0.2">
      <c r="B35" s="45"/>
      <c r="C35" s="59">
        <f t="shared" si="2"/>
        <v>22</v>
      </c>
      <c r="D35" s="60">
        <f t="shared" si="0"/>
        <v>784.43195538814041</v>
      </c>
      <c r="E35" s="60">
        <f t="shared" si="1"/>
        <v>1084.5711912176021</v>
      </c>
      <c r="F35" s="47"/>
      <c r="G35" s="47"/>
      <c r="H35" s="108"/>
      <c r="I35" s="46"/>
    </row>
    <row r="36" spans="2:9" ht="15" customHeight="1" thickBot="1" x14ac:dyDescent="0.25">
      <c r="B36" s="45"/>
      <c r="C36" s="59">
        <f t="shared" si="2"/>
        <v>23</v>
      </c>
      <c r="D36" s="60">
        <f t="shared" si="0"/>
        <v>764.18639849841952</v>
      </c>
      <c r="E36" s="60">
        <f t="shared" si="1"/>
        <v>1066.1860715122234</v>
      </c>
      <c r="F36" s="47"/>
      <c r="G36" s="47"/>
      <c r="H36" s="80">
        <f>IF(D12&lt;E12,D12,E12)</f>
        <v>1.7</v>
      </c>
      <c r="I36" s="46"/>
    </row>
    <row r="37" spans="2:9" ht="15" customHeight="1" x14ac:dyDescent="0.2">
      <c r="B37" s="45"/>
      <c r="C37" s="59">
        <f t="shared" si="2"/>
        <v>24</v>
      </c>
      <c r="D37" s="60">
        <f t="shared" si="0"/>
        <v>745.2924332372869</v>
      </c>
      <c r="E37" s="60">
        <f t="shared" si="1"/>
        <v>1048.8756481752487</v>
      </c>
      <c r="F37" s="47"/>
      <c r="G37" s="47"/>
      <c r="H37" s="109" t="s">
        <v>18</v>
      </c>
      <c r="I37" s="46"/>
    </row>
    <row r="38" spans="2:9" ht="15" customHeight="1" x14ac:dyDescent="0.2">
      <c r="B38" s="45"/>
      <c r="C38" s="59">
        <f t="shared" si="2"/>
        <v>25</v>
      </c>
      <c r="D38" s="60">
        <f t="shared" si="0"/>
        <v>727.60893832905333</v>
      </c>
      <c r="E38" s="60">
        <f t="shared" si="1"/>
        <v>1032.5361032363619</v>
      </c>
      <c r="F38" s="47"/>
      <c r="G38" s="47"/>
      <c r="H38" s="110"/>
      <c r="I38" s="46"/>
    </row>
    <row r="39" spans="2:9" ht="15" customHeight="1" thickBot="1" x14ac:dyDescent="0.25">
      <c r="B39" s="45"/>
      <c r="C39" s="59">
        <f t="shared" si="2"/>
        <v>26</v>
      </c>
      <c r="D39" s="60">
        <f t="shared" si="0"/>
        <v>711.01442896880826</v>
      </c>
      <c r="E39" s="60">
        <f t="shared" si="1"/>
        <v>1017.0773003437926</v>
      </c>
      <c r="F39" s="47"/>
      <c r="G39" s="47"/>
      <c r="H39" s="13">
        <v>2.6</v>
      </c>
      <c r="I39" s="46"/>
    </row>
    <row r="40" spans="2:9" ht="15" customHeight="1" thickBot="1" x14ac:dyDescent="0.25">
      <c r="B40" s="45"/>
      <c r="C40" s="59">
        <f t="shared" si="2"/>
        <v>27</v>
      </c>
      <c r="D40" s="60">
        <f t="shared" si="0"/>
        <v>695.40369327975338</v>
      </c>
      <c r="E40" s="60">
        <f t="shared" si="1"/>
        <v>1002.4205363991209</v>
      </c>
      <c r="F40" s="47"/>
      <c r="G40" s="47"/>
      <c r="H40" s="47"/>
      <c r="I40" s="46"/>
    </row>
    <row r="41" spans="2:9" ht="15" customHeight="1" x14ac:dyDescent="0.2">
      <c r="B41" s="45"/>
      <c r="C41" s="59">
        <f t="shared" si="2"/>
        <v>28</v>
      </c>
      <c r="D41" s="60">
        <f t="shared" si="0"/>
        <v>680.68510525942565</v>
      </c>
      <c r="E41" s="60">
        <f t="shared" si="1"/>
        <v>988.49673058194833</v>
      </c>
      <c r="F41" s="47"/>
      <c r="G41" s="47"/>
      <c r="H41" s="102" t="str">
        <f>"Weibayes Zero-Failure Test Duration per Sample ("&amp;D8&amp;")"</f>
        <v>Weibayes Zero-Failure Test Duration per Sample (Hours)</v>
      </c>
      <c r="I41" s="46"/>
    </row>
    <row r="42" spans="2:9" ht="15" customHeight="1" x14ac:dyDescent="0.2">
      <c r="B42" s="45"/>
      <c r="C42" s="59">
        <f t="shared" si="2"/>
        <v>29</v>
      </c>
      <c r="D42" s="60">
        <f t="shared" si="0"/>
        <v>666.77845937562211</v>
      </c>
      <c r="E42" s="60">
        <f t="shared" si="1"/>
        <v>975.24495338570603</v>
      </c>
      <c r="F42" s="47"/>
      <c r="G42" s="47"/>
      <c r="H42" s="108"/>
      <c r="I42" s="46"/>
    </row>
    <row r="43" spans="2:9" ht="15" customHeight="1" thickBot="1" x14ac:dyDescent="0.25">
      <c r="B43" s="45"/>
      <c r="C43" s="61">
        <f t="shared" si="2"/>
        <v>30</v>
      </c>
      <c r="D43" s="62">
        <f t="shared" si="0"/>
        <v>653.61321142377585</v>
      </c>
      <c r="E43" s="62">
        <f t="shared" si="1"/>
        <v>962.61122251802556</v>
      </c>
      <c r="F43" s="47"/>
      <c r="G43" s="47"/>
      <c r="H43" s="39">
        <f>(-POWER($C$8,H$39)/(H32*LN($E$8)))^(1/H$39)</f>
        <v>2333.8143462121388</v>
      </c>
      <c r="I43" s="46"/>
    </row>
    <row r="44" spans="2:9" x14ac:dyDescent="0.2">
      <c r="B44" s="45"/>
      <c r="C44" s="47"/>
      <c r="D44" s="47"/>
      <c r="E44" s="47"/>
      <c r="F44" s="47"/>
      <c r="G44" s="47"/>
      <c r="H44" s="47"/>
      <c r="I44" s="46"/>
    </row>
    <row r="45" spans="2:9" ht="13.5" thickBot="1" x14ac:dyDescent="0.25">
      <c r="B45" s="63"/>
      <c r="C45" s="64"/>
      <c r="D45" s="64"/>
      <c r="E45" s="64"/>
      <c r="F45" s="64"/>
      <c r="G45" s="64"/>
      <c r="H45" s="64"/>
      <c r="I45" s="65"/>
    </row>
    <row r="46" spans="2:9" ht="13.5" thickTop="1" x14ac:dyDescent="0.2"/>
  </sheetData>
  <sheetProtection password="C070" sheet="1" objects="1" scenarios="1" selectLockedCells="1"/>
  <mergeCells count="8">
    <mergeCell ref="C11:C13"/>
    <mergeCell ref="D13:E13"/>
    <mergeCell ref="C4:H5"/>
    <mergeCell ref="H41:H42"/>
    <mergeCell ref="H30:H31"/>
    <mergeCell ref="H27:H28"/>
    <mergeCell ref="H34:H35"/>
    <mergeCell ref="H37:H38"/>
  </mergeCells>
  <phoneticPr fontId="2" type="noConversion"/>
  <dataValidations count="2">
    <dataValidation type="list" allowBlank="1" showInputMessage="1" showErrorMessage="1" sqref="D8">
      <formula1>$M$13:$M$15</formula1>
    </dataValidation>
    <dataValidation type="list" allowBlank="1" showInputMessage="1" showErrorMessage="1" sqref="H39">
      <formula1>$M$18:$M$19</formula1>
    </dataValidation>
  </dataValidations>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zoomScaleNormal="100" workbookViewId="0">
      <selection activeCell="G13" sqref="G13"/>
    </sheetView>
  </sheetViews>
  <sheetFormatPr defaultRowHeight="12.75" x14ac:dyDescent="0.2"/>
  <cols>
    <col min="1" max="1" width="3.7109375" style="16" customWidth="1"/>
    <col min="2" max="2" width="2.7109375" style="16" customWidth="1"/>
    <col min="3" max="3" width="19" style="16" customWidth="1"/>
    <col min="4" max="4" width="15.42578125" style="16" customWidth="1"/>
    <col min="5" max="6" width="19" style="16" customWidth="1"/>
    <col min="7" max="7" width="17.7109375" style="16" customWidth="1"/>
    <col min="8" max="8" width="14.85546875" style="16" customWidth="1"/>
    <col min="9" max="9" width="17.5703125" style="16" customWidth="1"/>
    <col min="10" max="10" width="15.5703125" style="16" customWidth="1"/>
    <col min="11" max="11" width="2.7109375" style="16" customWidth="1"/>
    <col min="12" max="16384" width="9.140625" style="16"/>
  </cols>
  <sheetData>
    <row r="1" spans="2:11" ht="13.5" thickBot="1" x14ac:dyDescent="0.25"/>
    <row r="2" spans="2:11" ht="13.5" thickTop="1" x14ac:dyDescent="0.2">
      <c r="B2" s="17"/>
      <c r="C2" s="18"/>
      <c r="D2" s="18"/>
      <c r="E2" s="18"/>
      <c r="F2" s="18"/>
      <c r="G2" s="18"/>
      <c r="H2" s="18"/>
      <c r="I2" s="18"/>
      <c r="J2" s="18"/>
      <c r="K2" s="19"/>
    </row>
    <row r="3" spans="2:11" ht="34.5" customHeight="1" x14ac:dyDescent="0.2">
      <c r="B3" s="3"/>
      <c r="C3" s="114" t="s">
        <v>21</v>
      </c>
      <c r="D3" s="114"/>
      <c r="E3" s="114"/>
      <c r="F3" s="114"/>
      <c r="G3" s="114"/>
      <c r="H3" s="114"/>
      <c r="I3" s="114"/>
      <c r="J3" s="114"/>
      <c r="K3" s="5"/>
    </row>
    <row r="4" spans="2:11" ht="8.25" customHeight="1" thickBot="1" x14ac:dyDescent="0.25">
      <c r="B4" s="3"/>
      <c r="C4" s="4"/>
      <c r="D4" s="4"/>
      <c r="E4" s="4"/>
      <c r="F4" s="4"/>
      <c r="G4" s="4"/>
      <c r="H4" s="4"/>
      <c r="I4" s="4"/>
      <c r="J4" s="4"/>
      <c r="K4" s="5"/>
    </row>
    <row r="5" spans="2:11" ht="24" customHeight="1" thickBot="1" x14ac:dyDescent="0.25">
      <c r="B5" s="3"/>
      <c r="C5" s="111" t="s">
        <v>12</v>
      </c>
      <c r="D5" s="112"/>
      <c r="E5" s="112"/>
      <c r="F5" s="112"/>
      <c r="G5" s="112"/>
      <c r="H5" s="112"/>
      <c r="I5" s="112"/>
      <c r="J5" s="113"/>
      <c r="K5" s="5"/>
    </row>
    <row r="6" spans="2:11" s="15" customFormat="1" ht="61.5" customHeight="1" x14ac:dyDescent="0.2">
      <c r="B6" s="1"/>
      <c r="C6" s="23" t="s">
        <v>5</v>
      </c>
      <c r="D6" s="24" t="s">
        <v>8</v>
      </c>
      <c r="E6" s="24" t="s">
        <v>14</v>
      </c>
      <c r="F6" s="24" t="str">
        <f>"Weibayes Zero-Failure Test Duration per Sample ("&amp;D7&amp;")"</f>
        <v>Weibayes Zero-Failure Test Duration per Sample (Hours)</v>
      </c>
      <c r="G6" s="24" t="s">
        <v>10</v>
      </c>
      <c r="H6" s="24" t="s">
        <v>6</v>
      </c>
      <c r="I6" s="24" t="s">
        <v>13</v>
      </c>
      <c r="J6" s="25" t="s">
        <v>11</v>
      </c>
      <c r="K6" s="2"/>
    </row>
    <row r="7" spans="2:11" ht="13.5" thickBot="1" x14ac:dyDescent="0.25">
      <c r="B7" s="3"/>
      <c r="C7" s="29">
        <f>'Weibayes Data Input'!C8</f>
        <v>2000</v>
      </c>
      <c r="D7" s="30" t="str">
        <f>'Weibayes Data Input'!D8</f>
        <v>Hours</v>
      </c>
      <c r="E7" s="32">
        <f>'Weibayes Data Input'!H39</f>
        <v>2.6</v>
      </c>
      <c r="F7" s="31">
        <f>'Weibayes Data Input'!H43</f>
        <v>2333.8143462121388</v>
      </c>
      <c r="G7" s="31">
        <f>'Weibayes Data Input'!H32</f>
        <v>3</v>
      </c>
      <c r="H7" s="32">
        <f>'Weibayes Data Input'!E8</f>
        <v>0.8</v>
      </c>
      <c r="I7" s="30">
        <f>'Weibayes Data Input'!H12</f>
        <v>5000</v>
      </c>
      <c r="J7" s="33">
        <f>'Weibayes Data Input'!H8</f>
        <v>875</v>
      </c>
      <c r="K7" s="5"/>
    </row>
    <row r="8" spans="2:11" x14ac:dyDescent="0.2">
      <c r="B8" s="3"/>
      <c r="C8" s="4"/>
      <c r="D8" s="4"/>
      <c r="E8" s="4"/>
      <c r="F8" s="4"/>
      <c r="G8" s="4"/>
      <c r="H8" s="4"/>
      <c r="I8" s="4"/>
      <c r="J8" s="4"/>
      <c r="K8" s="5"/>
    </row>
    <row r="9" spans="2:11" ht="13.5" thickBot="1" x14ac:dyDescent="0.25">
      <c r="B9" s="3"/>
      <c r="C9" s="4"/>
      <c r="D9" s="4"/>
      <c r="E9" s="4"/>
      <c r="F9" s="4"/>
      <c r="G9" s="4"/>
      <c r="H9" s="4"/>
      <c r="I9" s="4"/>
      <c r="J9" s="4"/>
      <c r="K9" s="5"/>
    </row>
    <row r="10" spans="2:11" x14ac:dyDescent="0.2">
      <c r="B10" s="3"/>
      <c r="C10" s="4"/>
      <c r="D10" s="115" t="s">
        <v>27</v>
      </c>
      <c r="E10" s="116"/>
      <c r="F10" s="116"/>
      <c r="G10" s="116"/>
      <c r="H10" s="116"/>
      <c r="I10" s="117"/>
      <c r="J10" s="4"/>
      <c r="K10" s="5"/>
    </row>
    <row r="11" spans="2:11" ht="13.5" thickBot="1" x14ac:dyDescent="0.25">
      <c r="B11" s="3"/>
      <c r="C11" s="4"/>
      <c r="D11" s="118"/>
      <c r="E11" s="119"/>
      <c r="F11" s="119"/>
      <c r="G11" s="119"/>
      <c r="H11" s="119"/>
      <c r="I11" s="120"/>
      <c r="J11" s="4"/>
      <c r="K11" s="5"/>
    </row>
    <row r="12" spans="2:11" ht="77.25" customHeight="1" x14ac:dyDescent="0.2">
      <c r="B12" s="3"/>
      <c r="C12" s="4"/>
      <c r="D12" s="26" t="s">
        <v>15</v>
      </c>
      <c r="E12" s="27" t="str">
        <f>"Actual Demonstrated Design Life ("&amp;D7&amp;") at R = "&amp;H7&amp;""</f>
        <v>Actual Demonstrated Design Life (Hours) at R = 0.8</v>
      </c>
      <c r="F12" s="27" t="str">
        <f>"Percent of Design Life Requirement Actually Demonstrated at
R = "&amp;H7</f>
        <v>Percent of Design Life Requirement Actually Demonstrated at
R = 0.8</v>
      </c>
      <c r="G12" s="27" t="str">
        <f>"Design Life Requirement Error ("&amp;D7&amp;") at
R = "&amp;H7&amp;""</f>
        <v>Design Life Requirement Error (Hours) at
R = 0.8</v>
      </c>
      <c r="H12" s="27" t="str">
        <f>"Change in Number of Expected Failures at
R = "&amp;H7</f>
        <v>Change in Number of Expected Failures at
R = 0.8</v>
      </c>
      <c r="I12" s="28" t="str">
        <f>"Unanticipated Cost Impact at
R = "&amp;H7</f>
        <v>Unanticipated Cost Impact at
R = 0.8</v>
      </c>
      <c r="J12" s="4"/>
      <c r="K12" s="5"/>
    </row>
    <row r="13" spans="2:11" ht="15" customHeight="1" x14ac:dyDescent="0.2">
      <c r="B13" s="3"/>
      <c r="C13" s="4"/>
      <c r="D13" s="81">
        <f>IF(E7&gt;2,E7-2,0.2)</f>
        <v>0.60000000000000009</v>
      </c>
      <c r="E13" s="34">
        <f t="shared" ref="E13:E53" si="0">(-(F$7^D13)*G$7*LN(H$7))^(1/D13)</f>
        <v>1195.571711567695</v>
      </c>
      <c r="F13" s="66">
        <f>(E13/$C$7)</f>
        <v>0.59778585578384758</v>
      </c>
      <c r="G13" s="68">
        <f t="shared" ref="G13:G53" si="1">E13-((-(F$7^E$7)*G$7*LN(H$7))^(1/E$7))</f>
        <v>-804.42828843230291</v>
      </c>
      <c r="H13" s="34">
        <f t="shared" ref="H13:H53" si="2">(1-EXP(-(((-(F$7^E$7)*G$7*LN(H$7))^(1/E$7)/((G$7*(F$7^D13)))^(1/D13))^D13)))*I$7-(1-EXP(-(((-(F$7^E$7)*G$7*LN(H$7))^(1/E$7)/((G$7*(F$7^E$7)))^(1/E$7))^E$7)))*I$7</f>
        <v>310.13634175579784</v>
      </c>
      <c r="I13" s="35">
        <f t="shared" ref="I13:I53" si="3">H13*J$7</f>
        <v>271369.29903632309</v>
      </c>
      <c r="J13" s="4"/>
      <c r="K13" s="5"/>
    </row>
    <row r="14" spans="2:11" ht="15" customHeight="1" x14ac:dyDescent="0.2">
      <c r="B14" s="3"/>
      <c r="C14" s="4"/>
      <c r="D14" s="81">
        <f>D13+0.1</f>
        <v>0.70000000000000007</v>
      </c>
      <c r="E14" s="34">
        <f t="shared" si="0"/>
        <v>1315.4498580845518</v>
      </c>
      <c r="F14" s="66">
        <f t="shared" ref="F14:F53" si="4">(E14/$C$7)</f>
        <v>0.65772492904227586</v>
      </c>
      <c r="G14" s="68">
        <f t="shared" si="1"/>
        <v>-684.55014191544615</v>
      </c>
      <c r="H14" s="34">
        <f t="shared" si="2"/>
        <v>292.92334144273957</v>
      </c>
      <c r="I14" s="35">
        <f t="shared" si="3"/>
        <v>256307.92376239711</v>
      </c>
      <c r="J14" s="4"/>
      <c r="K14" s="5"/>
    </row>
    <row r="15" spans="2:11" ht="15" customHeight="1" x14ac:dyDescent="0.2">
      <c r="B15" s="3"/>
      <c r="C15" s="4"/>
      <c r="D15" s="81">
        <f t="shared" ref="D15:D53" si="5">D14+0.1</f>
        <v>0.8</v>
      </c>
      <c r="E15" s="34">
        <f t="shared" si="0"/>
        <v>1413.1826578827954</v>
      </c>
      <c r="F15" s="66">
        <f t="shared" si="4"/>
        <v>0.70659132894139776</v>
      </c>
      <c r="G15" s="68">
        <f t="shared" si="1"/>
        <v>-586.81734211720254</v>
      </c>
      <c r="H15" s="34">
        <f t="shared" si="2"/>
        <v>275.89553512503687</v>
      </c>
      <c r="I15" s="35">
        <f t="shared" si="3"/>
        <v>241408.59323440725</v>
      </c>
      <c r="J15" s="4"/>
      <c r="K15" s="5"/>
    </row>
    <row r="16" spans="2:11" ht="15" customHeight="1" x14ac:dyDescent="0.2">
      <c r="B16" s="3"/>
      <c r="C16" s="4"/>
      <c r="D16" s="81">
        <f t="shared" si="5"/>
        <v>0.9</v>
      </c>
      <c r="E16" s="34">
        <f t="shared" si="0"/>
        <v>1494.1901030684944</v>
      </c>
      <c r="F16" s="66">
        <f t="shared" si="4"/>
        <v>0.74709505153424716</v>
      </c>
      <c r="G16" s="68">
        <f t="shared" si="1"/>
        <v>-505.80989693150354</v>
      </c>
      <c r="H16" s="34">
        <f t="shared" si="2"/>
        <v>259.05212186521078</v>
      </c>
      <c r="I16" s="35">
        <f t="shared" si="3"/>
        <v>226670.60663205944</v>
      </c>
      <c r="J16" s="4"/>
      <c r="K16" s="5"/>
    </row>
    <row r="17" spans="2:11" ht="15" customHeight="1" x14ac:dyDescent="0.2">
      <c r="B17" s="3"/>
      <c r="C17" s="4"/>
      <c r="D17" s="81">
        <f t="shared" si="5"/>
        <v>1</v>
      </c>
      <c r="E17" s="34">
        <f t="shared" si="0"/>
        <v>1562.3268639654816</v>
      </c>
      <c r="F17" s="66">
        <f t="shared" si="4"/>
        <v>0.78116343198274085</v>
      </c>
      <c r="G17" s="68">
        <f t="shared" si="1"/>
        <v>-437.67313603451635</v>
      </c>
      <c r="H17" s="34">
        <f t="shared" si="2"/>
        <v>242.3922654015397</v>
      </c>
      <c r="I17" s="35">
        <f t="shared" si="3"/>
        <v>212093.23222634723</v>
      </c>
      <c r="J17" s="4"/>
      <c r="K17" s="5"/>
    </row>
    <row r="18" spans="2:11" ht="15" customHeight="1" x14ac:dyDescent="0.2">
      <c r="B18" s="3"/>
      <c r="C18" s="4"/>
      <c r="D18" s="81">
        <f t="shared" si="5"/>
        <v>1.1000000000000001</v>
      </c>
      <c r="E18" s="34">
        <f t="shared" si="0"/>
        <v>1620.3798962602325</v>
      </c>
      <c r="F18" s="66">
        <f t="shared" si="4"/>
        <v>0.81018994813011624</v>
      </c>
      <c r="G18" s="68">
        <f t="shared" si="1"/>
        <v>-379.62010373976545</v>
      </c>
      <c r="H18" s="34">
        <f t="shared" si="2"/>
        <v>225.9150955737515</v>
      </c>
      <c r="I18" s="35">
        <f t="shared" si="3"/>
        <v>197675.70862703255</v>
      </c>
      <c r="J18" s="4"/>
      <c r="K18" s="5"/>
    </row>
    <row r="19" spans="2:11" ht="15" customHeight="1" x14ac:dyDescent="0.2">
      <c r="B19" s="3"/>
      <c r="C19" s="4"/>
      <c r="D19" s="81">
        <f t="shared" si="5"/>
        <v>1.2000000000000002</v>
      </c>
      <c r="E19" s="34">
        <f t="shared" si="0"/>
        <v>1670.4018715213685</v>
      </c>
      <c r="F19" s="66">
        <f t="shared" si="4"/>
        <v>0.83520093576068433</v>
      </c>
      <c r="G19" s="68">
        <f t="shared" si="1"/>
        <v>-329.59812847862941</v>
      </c>
      <c r="H19" s="34">
        <f t="shared" si="2"/>
        <v>209.61970972082952</v>
      </c>
      <c r="I19" s="35">
        <f t="shared" si="3"/>
        <v>183417.24600572584</v>
      </c>
      <c r="J19" s="4"/>
      <c r="K19" s="5"/>
    </row>
    <row r="20" spans="2:11" ht="15" customHeight="1" x14ac:dyDescent="0.2">
      <c r="B20" s="3"/>
      <c r="C20" s="4"/>
      <c r="D20" s="81">
        <f t="shared" si="5"/>
        <v>1.3000000000000003</v>
      </c>
      <c r="E20" s="34">
        <f t="shared" si="0"/>
        <v>1713.9323899058795</v>
      </c>
      <c r="F20" s="66">
        <f t="shared" si="4"/>
        <v>0.8569661949529398</v>
      </c>
      <c r="G20" s="68">
        <f t="shared" si="1"/>
        <v>-286.06761009411844</v>
      </c>
      <c r="H20" s="34">
        <f t="shared" si="2"/>
        <v>193.5051740508153</v>
      </c>
      <c r="I20" s="35">
        <f t="shared" si="3"/>
        <v>169317.02729446339</v>
      </c>
      <c r="J20" s="4"/>
      <c r="K20" s="5"/>
    </row>
    <row r="21" spans="2:11" ht="15" customHeight="1" x14ac:dyDescent="0.2">
      <c r="B21" s="3"/>
      <c r="C21" s="4"/>
      <c r="D21" s="81">
        <f t="shared" si="5"/>
        <v>1.4000000000000004</v>
      </c>
      <c r="E21" s="34">
        <f t="shared" si="0"/>
        <v>1752.1460414361732</v>
      </c>
      <c r="F21" s="66">
        <f t="shared" si="4"/>
        <v>0.87607302071808657</v>
      </c>
      <c r="G21" s="68">
        <f t="shared" si="1"/>
        <v>-247.85395856382479</v>
      </c>
      <c r="H21" s="83">
        <f t="shared" si="2"/>
        <v>177.57052498257929</v>
      </c>
      <c r="I21" s="35">
        <f t="shared" si="3"/>
        <v>155374.20935975687</v>
      </c>
      <c r="J21" s="4"/>
      <c r="K21" s="5"/>
    </row>
    <row r="22" spans="2:11" ht="15" customHeight="1" x14ac:dyDescent="0.2">
      <c r="B22" s="3"/>
      <c r="C22" s="4"/>
      <c r="D22" s="81">
        <f t="shared" si="5"/>
        <v>1.5000000000000004</v>
      </c>
      <c r="E22" s="34">
        <f t="shared" si="0"/>
        <v>1785.9530401339509</v>
      </c>
      <c r="F22" s="66">
        <f t="shared" si="4"/>
        <v>0.89297652006697548</v>
      </c>
      <c r="G22" s="68">
        <f t="shared" si="1"/>
        <v>-214.04695986604702</v>
      </c>
      <c r="H22" s="34">
        <f t="shared" si="2"/>
        <v>161.81477045951954</v>
      </c>
      <c r="I22" s="35">
        <f t="shared" si="3"/>
        <v>141587.92415207959</v>
      </c>
      <c r="J22" s="4"/>
      <c r="K22" s="5"/>
    </row>
    <row r="23" spans="2:11" ht="15" customHeight="1" x14ac:dyDescent="0.2">
      <c r="B23" s="3"/>
      <c r="C23" s="4"/>
      <c r="D23" s="81">
        <f t="shared" si="5"/>
        <v>1.6000000000000005</v>
      </c>
      <c r="E23" s="34">
        <f t="shared" si="0"/>
        <v>1816.0688204980206</v>
      </c>
      <c r="F23" s="66">
        <f t="shared" si="4"/>
        <v>0.90803441024901033</v>
      </c>
      <c r="G23" s="68">
        <f t="shared" si="1"/>
        <v>-183.93117950197734</v>
      </c>
      <c r="H23" s="34">
        <f t="shared" si="2"/>
        <v>146.23689123526731</v>
      </c>
      <c r="I23" s="35">
        <f t="shared" si="3"/>
        <v>127957.2798308589</v>
      </c>
      <c r="J23" s="4"/>
      <c r="K23" s="5"/>
    </row>
    <row r="24" spans="2:11" ht="15" customHeight="1" x14ac:dyDescent="0.2">
      <c r="B24" s="3"/>
      <c r="C24" s="4"/>
      <c r="D24" s="81">
        <f t="shared" si="5"/>
        <v>1.7000000000000006</v>
      </c>
      <c r="E24" s="34">
        <f t="shared" si="0"/>
        <v>1843.0630174975602</v>
      </c>
      <c r="F24" s="66">
        <f t="shared" si="4"/>
        <v>0.92153150874878009</v>
      </c>
      <c r="G24" s="68">
        <f t="shared" si="1"/>
        <v>-156.93698250243779</v>
      </c>
      <c r="H24" s="34">
        <f t="shared" si="2"/>
        <v>130.83584213132656</v>
      </c>
      <c r="I24" s="35">
        <f t="shared" si="3"/>
        <v>114481.36186491074</v>
      </c>
      <c r="J24" s="4"/>
      <c r="K24" s="5"/>
    </row>
    <row r="25" spans="2:11" ht="15" customHeight="1" x14ac:dyDescent="0.2">
      <c r="B25" s="3"/>
      <c r="C25" s="4"/>
      <c r="D25" s="81">
        <f t="shared" si="5"/>
        <v>1.8000000000000007</v>
      </c>
      <c r="E25" s="34">
        <f t="shared" si="0"/>
        <v>1867.3945213878749</v>
      </c>
      <c r="F25" s="66">
        <f t="shared" si="4"/>
        <v>0.93369726069393744</v>
      </c>
      <c r="G25" s="68">
        <f t="shared" si="1"/>
        <v>-132.60547861212308</v>
      </c>
      <c r="H25" s="34">
        <f t="shared" si="2"/>
        <v>115.61055326686835</v>
      </c>
      <c r="I25" s="35">
        <f t="shared" si="3"/>
        <v>101159.2341085098</v>
      </c>
      <c r="J25" s="4"/>
      <c r="K25" s="5"/>
    </row>
    <row r="26" spans="2:11" ht="15" customHeight="1" x14ac:dyDescent="0.2">
      <c r="B26" s="3"/>
      <c r="C26" s="4"/>
      <c r="D26" s="81">
        <f t="shared" si="5"/>
        <v>1.9000000000000008</v>
      </c>
      <c r="E26" s="34">
        <f t="shared" si="0"/>
        <v>1889.4369662962361</v>
      </c>
      <c r="F26" s="66">
        <f t="shared" si="4"/>
        <v>0.94471848314811802</v>
      </c>
      <c r="G26" s="68">
        <f t="shared" si="1"/>
        <v>-110.5630337037619</v>
      </c>
      <c r="H26" s="34">
        <f t="shared" si="2"/>
        <v>100.55993126068427</v>
      </c>
      <c r="I26" s="35">
        <f t="shared" si="3"/>
        <v>87989.939853098738</v>
      </c>
      <c r="J26" s="4"/>
      <c r="K26" s="5"/>
    </row>
    <row r="27" spans="2:11" ht="15" customHeight="1" x14ac:dyDescent="0.2">
      <c r="B27" s="3"/>
      <c r="C27" s="4"/>
      <c r="D27" s="81">
        <f t="shared" si="5"/>
        <v>2.0000000000000009</v>
      </c>
      <c r="E27" s="34">
        <f t="shared" si="0"/>
        <v>1909.4975382532612</v>
      </c>
      <c r="F27" s="66">
        <f t="shared" si="4"/>
        <v>0.95474876912663054</v>
      </c>
      <c r="G27" s="68">
        <f t="shared" si="1"/>
        <v>-90.502461746736799</v>
      </c>
      <c r="H27" s="34">
        <f t="shared" si="2"/>
        <v>85.682860405432052</v>
      </c>
      <c r="I27" s="35">
        <f t="shared" si="3"/>
        <v>74972.502854753053</v>
      </c>
      <c r="J27" s="4"/>
      <c r="K27" s="5"/>
    </row>
    <row r="28" spans="2:11" ht="15" customHeight="1" x14ac:dyDescent="0.2">
      <c r="B28" s="3"/>
      <c r="C28" s="4"/>
      <c r="D28" s="81">
        <f t="shared" si="5"/>
        <v>2.100000000000001</v>
      </c>
      <c r="E28" s="34">
        <f t="shared" si="0"/>
        <v>1927.8310445538827</v>
      </c>
      <c r="F28" s="66">
        <f t="shared" si="4"/>
        <v>0.96391552227694133</v>
      </c>
      <c r="G28" s="68">
        <f t="shared" si="1"/>
        <v>-72.168955446115206</v>
      </c>
      <c r="H28" s="34">
        <f t="shared" si="2"/>
        <v>70.978203814406356</v>
      </c>
      <c r="I28" s="35">
        <f t="shared" si="3"/>
        <v>62105.928337605561</v>
      </c>
      <c r="J28" s="4"/>
      <c r="K28" s="5"/>
    </row>
    <row r="29" spans="2:11" ht="15" customHeight="1" x14ac:dyDescent="0.2">
      <c r="B29" s="3"/>
      <c r="C29" s="4"/>
      <c r="D29" s="81">
        <f t="shared" si="5"/>
        <v>2.2000000000000011</v>
      </c>
      <c r="E29" s="34">
        <f t="shared" si="0"/>
        <v>1944.6505722637837</v>
      </c>
      <c r="F29" s="66">
        <f t="shared" si="4"/>
        <v>0.97232528613189184</v>
      </c>
      <c r="G29" s="68">
        <f t="shared" si="1"/>
        <v>-55.349427736214238</v>
      </c>
      <c r="H29" s="34">
        <f t="shared" si="2"/>
        <v>56.444804540898872</v>
      </c>
      <c r="I29" s="35">
        <f t="shared" si="3"/>
        <v>49389.203973286516</v>
      </c>
      <c r="J29" s="4"/>
      <c r="K29" s="5"/>
    </row>
    <row r="30" spans="2:11" ht="15" customHeight="1" x14ac:dyDescent="0.2">
      <c r="B30" s="3"/>
      <c r="C30" s="4"/>
      <c r="D30" s="81">
        <f t="shared" si="5"/>
        <v>2.3000000000000012</v>
      </c>
      <c r="E30" s="34">
        <f t="shared" si="0"/>
        <v>1960.1356577796239</v>
      </c>
      <c r="F30" s="66">
        <f t="shared" si="4"/>
        <v>0.98006782888981192</v>
      </c>
      <c r="G30" s="68">
        <f t="shared" si="1"/>
        <v>-39.864342220374056</v>
      </c>
      <c r="H30" s="34">
        <f t="shared" si="2"/>
        <v>42.081486670425079</v>
      </c>
      <c r="I30" s="35">
        <f t="shared" si="3"/>
        <v>36821.300836621944</v>
      </c>
      <c r="J30" s="4"/>
      <c r="K30" s="5"/>
    </row>
    <row r="31" spans="2:11" ht="15" customHeight="1" x14ac:dyDescent="0.2">
      <c r="B31" s="3"/>
      <c r="C31" s="4"/>
      <c r="D31" s="81">
        <f t="shared" si="5"/>
        <v>2.4000000000000012</v>
      </c>
      <c r="E31" s="34">
        <f t="shared" si="0"/>
        <v>1974.438616846867</v>
      </c>
      <c r="F31" s="66">
        <f t="shared" si="4"/>
        <v>0.98721930842343353</v>
      </c>
      <c r="G31" s="68">
        <f t="shared" si="1"/>
        <v>-25.561383153130919</v>
      </c>
      <c r="H31" s="34">
        <f t="shared" si="2"/>
        <v>27.887056386018344</v>
      </c>
      <c r="I31" s="35">
        <f t="shared" si="3"/>
        <v>24401.17433776605</v>
      </c>
      <c r="J31" s="4"/>
      <c r="K31" s="5"/>
    </row>
    <row r="32" spans="2:11" ht="15" customHeight="1" x14ac:dyDescent="0.2">
      <c r="B32" s="3"/>
      <c r="C32" s="4"/>
      <c r="D32" s="81">
        <f t="shared" si="5"/>
        <v>2.5000000000000013</v>
      </c>
      <c r="E32" s="34">
        <f t="shared" si="0"/>
        <v>1987.6894987446706</v>
      </c>
      <c r="F32" s="66">
        <f t="shared" si="4"/>
        <v>0.99384474937233525</v>
      </c>
      <c r="G32" s="68">
        <f t="shared" si="1"/>
        <v>-12.310501255327381</v>
      </c>
      <c r="H32" s="34">
        <f t="shared" si="2"/>
        <v>13.860303006775212</v>
      </c>
      <c r="I32" s="35">
        <f t="shared" si="3"/>
        <v>12127.76513092831</v>
      </c>
      <c r="J32" s="4"/>
      <c r="K32" s="5"/>
    </row>
    <row r="33" spans="2:11" ht="15" customHeight="1" x14ac:dyDescent="0.2">
      <c r="B33" s="3"/>
      <c r="C33" s="4"/>
      <c r="D33" s="81">
        <f t="shared" si="5"/>
        <v>2.6000000000000014</v>
      </c>
      <c r="E33" s="34">
        <f t="shared" si="0"/>
        <v>1999.9999999999998</v>
      </c>
      <c r="F33" s="66">
        <f t="shared" si="4"/>
        <v>0.99999999999999989</v>
      </c>
      <c r="G33" s="68">
        <f t="shared" si="1"/>
        <v>1.8189894035458565E-12</v>
      </c>
      <c r="H33" s="34">
        <f t="shared" si="2"/>
        <v>0</v>
      </c>
      <c r="I33" s="35">
        <f t="shared" si="3"/>
        <v>0</v>
      </c>
      <c r="J33" s="4"/>
      <c r="K33" s="5"/>
    </row>
    <row r="34" spans="2:11" ht="15" customHeight="1" x14ac:dyDescent="0.2">
      <c r="B34" s="3"/>
      <c r="C34" s="4"/>
      <c r="D34" s="81">
        <f t="shared" si="5"/>
        <v>2.7000000000000015</v>
      </c>
      <c r="E34" s="34">
        <f t="shared" si="0"/>
        <v>2011.4665830841952</v>
      </c>
      <c r="F34" s="66">
        <f t="shared" si="4"/>
        <v>1.0057332915420976</v>
      </c>
      <c r="G34" s="68">
        <f t="shared" si="1"/>
        <v>11.466583084197282</v>
      </c>
      <c r="H34" s="34">
        <f t="shared" si="2"/>
        <v>-13.695094032882821</v>
      </c>
      <c r="I34" s="35">
        <f t="shared" si="3"/>
        <v>-11983.207278772468</v>
      </c>
      <c r="J34" s="4"/>
      <c r="K34" s="5"/>
    </row>
    <row r="35" spans="2:11" ht="15" customHeight="1" x14ac:dyDescent="0.2">
      <c r="B35" s="3"/>
      <c r="C35" s="4"/>
      <c r="D35" s="81">
        <f t="shared" si="5"/>
        <v>2.8000000000000016</v>
      </c>
      <c r="E35" s="34">
        <f t="shared" si="0"/>
        <v>2022.1729817605976</v>
      </c>
      <c r="F35" s="66">
        <f t="shared" si="4"/>
        <v>1.0110864908802988</v>
      </c>
      <c r="G35" s="68">
        <f t="shared" si="1"/>
        <v>22.172981760599669</v>
      </c>
      <c r="H35" s="34">
        <f t="shared" si="2"/>
        <v>-27.22623439631036</v>
      </c>
      <c r="I35" s="35">
        <f t="shared" si="3"/>
        <v>-23822.955096771566</v>
      </c>
      <c r="J35" s="4"/>
      <c r="K35" s="5"/>
    </row>
    <row r="36" spans="2:11" ht="15" customHeight="1" x14ac:dyDescent="0.2">
      <c r="B36" s="3"/>
      <c r="C36" s="4"/>
      <c r="D36" s="81">
        <f t="shared" si="5"/>
        <v>2.9000000000000017</v>
      </c>
      <c r="E36" s="34">
        <f t="shared" si="0"/>
        <v>2032.1922289586803</v>
      </c>
      <c r="F36" s="66">
        <f t="shared" si="4"/>
        <v>1.0160961144793401</v>
      </c>
      <c r="G36" s="68">
        <f t="shared" si="1"/>
        <v>32.192228958682335</v>
      </c>
      <c r="H36" s="34">
        <f t="shared" si="2"/>
        <v>-40.594689366170769</v>
      </c>
      <c r="I36" s="35">
        <f t="shared" si="3"/>
        <v>-35520.353195399424</v>
      </c>
      <c r="J36" s="4"/>
      <c r="K36" s="5"/>
    </row>
    <row r="37" spans="2:11" ht="15" customHeight="1" x14ac:dyDescent="0.2">
      <c r="B37" s="3"/>
      <c r="C37" s="4"/>
      <c r="D37" s="81">
        <f t="shared" si="5"/>
        <v>3.0000000000000018</v>
      </c>
      <c r="E37" s="34">
        <f t="shared" si="0"/>
        <v>2041.5883098033744</v>
      </c>
      <c r="F37" s="66">
        <f t="shared" si="4"/>
        <v>1.0207941549016872</v>
      </c>
      <c r="G37" s="68">
        <f t="shared" si="1"/>
        <v>41.588309803376433</v>
      </c>
      <c r="H37" s="34">
        <f t="shared" si="2"/>
        <v>-53.801739280685524</v>
      </c>
      <c r="I37" s="35">
        <f t="shared" si="3"/>
        <v>-47076.521870599834</v>
      </c>
      <c r="J37" s="4"/>
      <c r="K37" s="5"/>
    </row>
    <row r="38" spans="2:11" ht="15" customHeight="1" x14ac:dyDescent="0.2">
      <c r="B38" s="3"/>
      <c r="C38" s="4"/>
      <c r="D38" s="81">
        <f t="shared" si="5"/>
        <v>3.1000000000000019</v>
      </c>
      <c r="E38" s="34">
        <f t="shared" si="0"/>
        <v>2050.4175180343204</v>
      </c>
      <c r="F38" s="66">
        <f t="shared" si="4"/>
        <v>1.0252087590171601</v>
      </c>
      <c r="G38" s="68">
        <f t="shared" si="1"/>
        <v>50.417518034322484</v>
      </c>
      <c r="H38" s="34">
        <f t="shared" si="2"/>
        <v>-66.848675656300315</v>
      </c>
      <c r="I38" s="35">
        <f t="shared" si="3"/>
        <v>-58492.591199262773</v>
      </c>
      <c r="J38" s="4"/>
      <c r="K38" s="5"/>
    </row>
    <row r="39" spans="2:11" ht="15" customHeight="1" x14ac:dyDescent="0.2">
      <c r="B39" s="3"/>
      <c r="C39" s="4"/>
      <c r="D39" s="81">
        <f t="shared" si="5"/>
        <v>3.200000000000002</v>
      </c>
      <c r="E39" s="34">
        <f t="shared" si="0"/>
        <v>2058.7295759732124</v>
      </c>
      <c r="F39" s="66">
        <f t="shared" si="4"/>
        <v>1.0293647879866061</v>
      </c>
      <c r="G39" s="68">
        <f t="shared" si="1"/>
        <v>58.729575973214423</v>
      </c>
      <c r="H39" s="34">
        <f t="shared" si="2"/>
        <v>-79.736800328200616</v>
      </c>
      <c r="I39" s="35">
        <f t="shared" si="3"/>
        <v>-69769.700287175539</v>
      </c>
      <c r="J39" s="4"/>
      <c r="K39" s="5"/>
    </row>
    <row r="40" spans="2:11" ht="15" customHeight="1" x14ac:dyDescent="0.2">
      <c r="B40" s="3"/>
      <c r="C40" s="4"/>
      <c r="D40" s="81">
        <f t="shared" si="5"/>
        <v>3.300000000000002</v>
      </c>
      <c r="E40" s="34">
        <f t="shared" si="0"/>
        <v>2066.5685646759671</v>
      </c>
      <c r="F40" s="66">
        <f t="shared" si="4"/>
        <v>1.0332842823379835</v>
      </c>
      <c r="G40" s="68">
        <f t="shared" si="1"/>
        <v>66.568564675969128</v>
      </c>
      <c r="H40" s="34">
        <f t="shared" si="2"/>
        <v>-92.467424615159644</v>
      </c>
      <c r="I40" s="35">
        <f t="shared" si="3"/>
        <v>-80908.996538264691</v>
      </c>
      <c r="J40" s="4"/>
      <c r="K40" s="5"/>
    </row>
    <row r="41" spans="2:11" ht="15" customHeight="1" x14ac:dyDescent="0.2">
      <c r="B41" s="3"/>
      <c r="C41" s="4"/>
      <c r="D41" s="81">
        <f t="shared" si="5"/>
        <v>3.4000000000000021</v>
      </c>
      <c r="E41" s="34">
        <f t="shared" si="0"/>
        <v>2073.9737007032763</v>
      </c>
      <c r="F41" s="66">
        <f t="shared" si="4"/>
        <v>1.0369868503516382</v>
      </c>
      <c r="G41" s="68">
        <f t="shared" si="1"/>
        <v>73.973700703278382</v>
      </c>
      <c r="H41" s="34">
        <f t="shared" si="2"/>
        <v>-105.04186850835322</v>
      </c>
      <c r="I41" s="35">
        <f t="shared" si="3"/>
        <v>-91911.634944809062</v>
      </c>
      <c r="J41" s="4"/>
      <c r="K41" s="5"/>
    </row>
    <row r="42" spans="2:11" ht="15" customHeight="1" x14ac:dyDescent="0.2">
      <c r="B42" s="3"/>
      <c r="C42" s="4"/>
      <c r="D42" s="81">
        <f t="shared" si="5"/>
        <v>3.5000000000000022</v>
      </c>
      <c r="E42" s="34">
        <f t="shared" si="0"/>
        <v>2080.979988178733</v>
      </c>
      <c r="F42" s="66">
        <f t="shared" si="4"/>
        <v>1.0404899940893666</v>
      </c>
      <c r="G42" s="68">
        <f t="shared" si="1"/>
        <v>80.979988178735084</v>
      </c>
      <c r="H42" s="34">
        <f t="shared" si="2"/>
        <v>-117.46145988373871</v>
      </c>
      <c r="I42" s="35">
        <f t="shared" si="3"/>
        <v>-102778.77739827137</v>
      </c>
      <c r="J42" s="4"/>
      <c r="K42" s="5"/>
    </row>
    <row r="43" spans="2:11" ht="15" customHeight="1" x14ac:dyDescent="0.2">
      <c r="B43" s="3"/>
      <c r="C43" s="4"/>
      <c r="D43" s="81">
        <f t="shared" si="5"/>
        <v>3.6000000000000023</v>
      </c>
      <c r="E43" s="34">
        <f t="shared" si="0"/>
        <v>2087.6187688495656</v>
      </c>
      <c r="F43" s="66">
        <f t="shared" si="4"/>
        <v>1.0438093844247829</v>
      </c>
      <c r="G43" s="68">
        <f t="shared" si="1"/>
        <v>87.618768849567687</v>
      </c>
      <c r="H43" s="34">
        <f t="shared" si="2"/>
        <v>-129.72753373777903</v>
      </c>
      <c r="I43" s="35">
        <f t="shared" si="3"/>
        <v>-113511.59202055665</v>
      </c>
      <c r="J43" s="4"/>
      <c r="K43" s="5"/>
    </row>
    <row r="44" spans="2:11" ht="15" customHeight="1" x14ac:dyDescent="0.2">
      <c r="B44" s="3"/>
      <c r="C44" s="4"/>
      <c r="D44" s="81">
        <f t="shared" si="5"/>
        <v>3.7000000000000024</v>
      </c>
      <c r="E44" s="34">
        <f t="shared" si="0"/>
        <v>2093.9181882637981</v>
      </c>
      <c r="F44" s="66">
        <f t="shared" si="4"/>
        <v>1.0469590941318991</v>
      </c>
      <c r="G44" s="68">
        <f t="shared" si="1"/>
        <v>93.918188263800175</v>
      </c>
      <c r="H44" s="34">
        <f t="shared" si="2"/>
        <v>-141.84143144591496</v>
      </c>
      <c r="I44" s="35">
        <f t="shared" si="3"/>
        <v>-124111.2525151756</v>
      </c>
      <c r="J44" s="4"/>
      <c r="K44" s="5"/>
    </row>
    <row r="45" spans="2:11" ht="15" customHeight="1" x14ac:dyDescent="0.2">
      <c r="B45" s="3"/>
      <c r="C45" s="4"/>
      <c r="D45" s="81">
        <f t="shared" si="5"/>
        <v>3.8000000000000025</v>
      </c>
      <c r="E45" s="34">
        <f t="shared" si="0"/>
        <v>2099.9035925979301</v>
      </c>
      <c r="F45" s="66">
        <f t="shared" si="4"/>
        <v>1.0499517962989651</v>
      </c>
      <c r="G45" s="68">
        <f t="shared" si="1"/>
        <v>99.903592597932175</v>
      </c>
      <c r="H45" s="34">
        <f t="shared" si="2"/>
        <v>-153.80450004365832</v>
      </c>
      <c r="I45" s="35">
        <f t="shared" si="3"/>
        <v>-134578.93753820102</v>
      </c>
      <c r="J45" s="4"/>
      <c r="K45" s="5"/>
    </row>
    <row r="46" spans="2:11" ht="15" customHeight="1" x14ac:dyDescent="0.2">
      <c r="B46" s="3"/>
      <c r="C46" s="4"/>
      <c r="D46" s="81">
        <f t="shared" si="5"/>
        <v>3.9000000000000026</v>
      </c>
      <c r="E46" s="34">
        <f t="shared" si="0"/>
        <v>2105.5978678645406</v>
      </c>
      <c r="F46" s="66">
        <f t="shared" si="4"/>
        <v>1.0527989339322703</v>
      </c>
      <c r="G46" s="68">
        <f t="shared" si="1"/>
        <v>105.59786786454265</v>
      </c>
      <c r="H46" s="34">
        <f t="shared" si="2"/>
        <v>-165.6180915297623</v>
      </c>
      <c r="I46" s="35">
        <f t="shared" si="3"/>
        <v>-144915.83008854202</v>
      </c>
      <c r="J46" s="4"/>
      <c r="K46" s="5"/>
    </row>
    <row r="47" spans="2:11" ht="15" customHeight="1" x14ac:dyDescent="0.2">
      <c r="B47" s="3"/>
      <c r="C47" s="4"/>
      <c r="D47" s="81">
        <f t="shared" si="5"/>
        <v>4.0000000000000027</v>
      </c>
      <c r="E47" s="34">
        <f t="shared" si="0"/>
        <v>2111.0217310184703</v>
      </c>
      <c r="F47" s="66">
        <f t="shared" si="4"/>
        <v>1.0555108655092351</v>
      </c>
      <c r="G47" s="68">
        <f t="shared" si="1"/>
        <v>111.02173101847234</v>
      </c>
      <c r="H47" s="34">
        <f t="shared" si="2"/>
        <v>-177.28356219112618</v>
      </c>
      <c r="I47" s="35">
        <f t="shared" si="3"/>
        <v>-155123.1169172354</v>
      </c>
      <c r="J47" s="4"/>
      <c r="K47" s="5"/>
    </row>
    <row r="48" spans="2:11" ht="15" customHeight="1" x14ac:dyDescent="0.2">
      <c r="B48" s="3"/>
      <c r="C48" s="4"/>
      <c r="D48" s="81">
        <f t="shared" si="5"/>
        <v>4.1000000000000023</v>
      </c>
      <c r="E48" s="34">
        <f t="shared" si="0"/>
        <v>2116.19398072677</v>
      </c>
      <c r="F48" s="66">
        <f t="shared" si="4"/>
        <v>1.058096990363385</v>
      </c>
      <c r="G48" s="68">
        <f t="shared" si="1"/>
        <v>116.193980726772</v>
      </c>
      <c r="H48" s="34">
        <f t="shared" si="2"/>
        <v>-188.80227194905899</v>
      </c>
      <c r="I48" s="35">
        <f t="shared" si="3"/>
        <v>-165201.98795542662</v>
      </c>
      <c r="J48" s="4"/>
      <c r="K48" s="5"/>
    </row>
    <row r="49" spans="2:11" ht="15" customHeight="1" x14ac:dyDescent="0.2">
      <c r="B49" s="3"/>
      <c r="C49" s="4"/>
      <c r="D49" s="81">
        <f t="shared" si="5"/>
        <v>4.200000000000002</v>
      </c>
      <c r="E49" s="34">
        <f t="shared" si="0"/>
        <v>2121.1317141688728</v>
      </c>
      <c r="F49" s="66">
        <f t="shared" si="4"/>
        <v>1.0605658570844363</v>
      </c>
      <c r="G49" s="68">
        <f t="shared" si="1"/>
        <v>121.13171416887485</v>
      </c>
      <c r="H49" s="34">
        <f t="shared" si="2"/>
        <v>-200.17558372656958</v>
      </c>
      <c r="I49" s="35">
        <f t="shared" si="3"/>
        <v>-175153.63576074838</v>
      </c>
      <c r="J49" s="4"/>
      <c r="K49" s="5"/>
    </row>
    <row r="50" spans="2:11" ht="15" customHeight="1" x14ac:dyDescent="0.2">
      <c r="B50" s="3"/>
      <c r="C50" s="4"/>
      <c r="D50" s="81">
        <f t="shared" si="5"/>
        <v>4.3000000000000016</v>
      </c>
      <c r="E50" s="34">
        <f t="shared" si="0"/>
        <v>2125.8505151116219</v>
      </c>
      <c r="F50" s="66">
        <f t="shared" si="4"/>
        <v>1.062925257555811</v>
      </c>
      <c r="G50" s="68">
        <f t="shared" si="1"/>
        <v>125.85051511162396</v>
      </c>
      <c r="H50" s="34">
        <f t="shared" si="2"/>
        <v>-211.40486283619032</v>
      </c>
      <c r="I50" s="35">
        <f t="shared" si="3"/>
        <v>-184979.25498166654</v>
      </c>
      <c r="J50" s="4"/>
      <c r="K50" s="5"/>
    </row>
    <row r="51" spans="2:11" ht="15" customHeight="1" x14ac:dyDescent="0.2">
      <c r="B51" s="3"/>
      <c r="C51" s="4"/>
      <c r="D51" s="81">
        <f t="shared" si="5"/>
        <v>4.4000000000000012</v>
      </c>
      <c r="E51" s="34">
        <f t="shared" si="0"/>
        <v>2130.3646175992653</v>
      </c>
      <c r="F51" s="66">
        <f t="shared" si="4"/>
        <v>1.0651823087996326</v>
      </c>
      <c r="G51" s="68">
        <f t="shared" si="1"/>
        <v>130.36461759926738</v>
      </c>
      <c r="H51" s="34">
        <f t="shared" si="2"/>
        <v>-222.49147638796546</v>
      </c>
      <c r="I51" s="35">
        <f t="shared" si="3"/>
        <v>-194680.04183946978</v>
      </c>
      <c r="J51" s="4"/>
      <c r="K51" s="5"/>
    </row>
    <row r="52" spans="2:11" ht="15" customHeight="1" x14ac:dyDescent="0.2">
      <c r="B52" s="3"/>
      <c r="C52" s="4"/>
      <c r="D52" s="81">
        <f t="shared" si="5"/>
        <v>4.5000000000000009</v>
      </c>
      <c r="E52" s="34">
        <f t="shared" si="0"/>
        <v>2134.6870488657469</v>
      </c>
      <c r="F52" s="66">
        <f t="shared" si="4"/>
        <v>1.0673435244328735</v>
      </c>
      <c r="G52" s="68">
        <f t="shared" si="1"/>
        <v>134.68704886574892</v>
      </c>
      <c r="H52" s="34">
        <f t="shared" si="2"/>
        <v>-233.43679271735698</v>
      </c>
      <c r="I52" s="35">
        <f t="shared" si="3"/>
        <v>-204257.19362768735</v>
      </c>
      <c r="J52" s="4"/>
      <c r="K52" s="5"/>
    </row>
    <row r="53" spans="2:11" ht="15" customHeight="1" thickBot="1" x14ac:dyDescent="0.25">
      <c r="B53" s="3"/>
      <c r="C53" s="4"/>
      <c r="D53" s="82">
        <f t="shared" si="5"/>
        <v>4.6000000000000005</v>
      </c>
      <c r="E53" s="36">
        <f t="shared" si="0"/>
        <v>2138.8297544797842</v>
      </c>
      <c r="F53" s="67">
        <f t="shared" si="4"/>
        <v>1.0694148772398921</v>
      </c>
      <c r="G53" s="69">
        <f t="shared" si="1"/>
        <v>138.82975447978629</v>
      </c>
      <c r="H53" s="36">
        <f t="shared" si="2"/>
        <v>-244.24218083241192</v>
      </c>
      <c r="I53" s="37">
        <f t="shared" si="3"/>
        <v>-213711.90822836044</v>
      </c>
      <c r="J53" s="4"/>
      <c r="K53" s="5"/>
    </row>
    <row r="54" spans="2:11" x14ac:dyDescent="0.2">
      <c r="B54" s="3"/>
      <c r="C54" s="4"/>
      <c r="D54" s="4"/>
      <c r="E54" s="4"/>
      <c r="F54" s="4"/>
      <c r="G54" s="4"/>
      <c r="H54" s="4"/>
      <c r="I54" s="4"/>
      <c r="J54" s="4"/>
      <c r="K54" s="5"/>
    </row>
    <row r="55" spans="2:11" ht="13.5" thickBot="1" x14ac:dyDescent="0.25">
      <c r="B55" s="20"/>
      <c r="C55" s="21"/>
      <c r="D55" s="21"/>
      <c r="E55" s="21"/>
      <c r="F55" s="21"/>
      <c r="G55" s="21"/>
      <c r="H55" s="21"/>
      <c r="I55" s="21"/>
      <c r="J55" s="21"/>
      <c r="K55" s="22"/>
    </row>
    <row r="56" spans="2:11" ht="13.5" thickTop="1" x14ac:dyDescent="0.2"/>
  </sheetData>
  <sheetProtection password="C070" sheet="1" selectLockedCells="1" selectUnlockedCells="1"/>
  <mergeCells count="3">
    <mergeCell ref="C5:J5"/>
    <mergeCell ref="C3:J3"/>
    <mergeCell ref="D10:I11"/>
  </mergeCells>
  <phoneticPr fontId="2" type="noConversion"/>
  <conditionalFormatting sqref="G13:G53">
    <cfRule type="cellIs" dxfId="5" priority="6" stopIfTrue="1" operator="lessThan">
      <formula>-0.001</formula>
    </cfRule>
  </conditionalFormatting>
  <conditionalFormatting sqref="F13:F53">
    <cfRule type="cellIs" dxfId="4" priority="5" stopIfTrue="1" operator="lessThan">
      <formula>0.999</formula>
    </cfRule>
  </conditionalFormatting>
  <conditionalFormatting sqref="H13:H53">
    <cfRule type="cellIs" dxfId="3" priority="4" stopIfTrue="1" operator="greaterThan">
      <formula>0.001</formula>
    </cfRule>
  </conditionalFormatting>
  <conditionalFormatting sqref="I13:I53">
    <cfRule type="cellIs" dxfId="2" priority="3" stopIfTrue="1" operator="greaterThan">
      <formula>0.001</formula>
    </cfRule>
  </conditionalFormatting>
  <conditionalFormatting sqref="E13:E53">
    <cfRule type="cellIs" dxfId="1" priority="2" stopIfTrue="1" operator="lessThan">
      <formula>$C$7</formula>
    </cfRule>
  </conditionalFormatting>
  <conditionalFormatting sqref="D13:D53">
    <cfRule type="cellIs" dxfId="0" priority="1" stopIfTrue="1" operator="lessThan">
      <formula>$E$7</formula>
    </cfRule>
  </conditionalFormatting>
  <pageMargins left="0.75" right="0.75" top="1" bottom="1" header="0.5" footer="0.5"/>
  <pageSetup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About This Workbook</vt:lpstr>
      <vt:lpstr>Weibayes Data Input</vt:lpstr>
      <vt:lpstr>Results</vt:lpstr>
      <vt:lpstr>Life_Units</vt:lpstr>
    </vt:vector>
  </TitlesOfParts>
  <Company>Quanterion Solutions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Lein</dc:creator>
  <cp:lastModifiedBy>Paul J. Lein</cp:lastModifiedBy>
  <cp:lastPrinted>2008-04-07T20:23:48Z</cp:lastPrinted>
  <dcterms:created xsi:type="dcterms:W3CDTF">2008-04-07T19:29:56Z</dcterms:created>
  <dcterms:modified xsi:type="dcterms:W3CDTF">2015-04-10T13:51:53Z</dcterms:modified>
</cp:coreProperties>
</file>